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showInkAnnotation="0" defaultThemeVersion="124226"/>
  <xr:revisionPtr revIDLastSave="0" documentId="13_ncr:1_{93AAA194-4448-4345-8BA3-0C22D25AEA78}" xr6:coauthVersionLast="45" xr6:coauthVersionMax="45" xr10:uidLastSave="{00000000-0000-0000-0000-000000000000}"/>
  <bookViews>
    <workbookView xWindow="-60" yWindow="-60" windowWidth="28920" windowHeight="15660" activeTab="2" xr2:uid="{00000000-000D-0000-FFFF-FFFF00000000}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48" i="20" l="1"/>
  <c r="E141" i="20" l="1"/>
  <c r="E148" i="20"/>
  <c r="E145" i="20"/>
  <c r="E143" i="20"/>
  <c r="E144" i="20"/>
  <c r="E137" i="20"/>
  <c r="E13" i="20" l="1"/>
  <c r="D142" i="20" l="1"/>
  <c r="E97" i="20" l="1"/>
  <c r="E84" i="20"/>
  <c r="G76" i="20"/>
  <c r="D142" i="1" l="1"/>
  <c r="D97" i="1"/>
  <c r="E12" i="1"/>
  <c r="F12" i="1"/>
  <c r="G12" i="1"/>
  <c r="H12" i="1"/>
  <c r="D12" i="1"/>
  <c r="F9" i="1"/>
  <c r="G9" i="1"/>
  <c r="H9" i="1"/>
  <c r="E9" i="1"/>
  <c r="E24" i="1" l="1"/>
  <c r="F24" i="1" s="1"/>
  <c r="G24" i="1" s="1"/>
  <c r="H24" i="1" s="1"/>
  <c r="E110" i="1"/>
  <c r="F110" i="1" s="1"/>
  <c r="G110" i="1" s="1"/>
  <c r="H110" i="1" s="1"/>
  <c r="E103" i="1"/>
  <c r="F103" i="1" s="1"/>
  <c r="G103" i="1" s="1"/>
  <c r="H103" i="1" s="1"/>
  <c r="E101" i="1"/>
  <c r="F101" i="1" s="1"/>
  <c r="G101" i="1" s="1"/>
  <c r="H101" i="1" s="1"/>
  <c r="E99" i="1"/>
  <c r="F99" i="1" s="1"/>
  <c r="G99" i="1" s="1"/>
  <c r="H99" i="1" s="1"/>
  <c r="E89" i="1"/>
  <c r="F89" i="1" s="1"/>
  <c r="G89" i="1" s="1"/>
  <c r="H89" i="1" s="1"/>
  <c r="E86" i="1"/>
  <c r="F86" i="1" s="1"/>
  <c r="G86" i="1" s="1"/>
  <c r="H86" i="1" s="1"/>
  <c r="E84" i="1"/>
  <c r="F84" i="1" s="1"/>
  <c r="G84" i="1" s="1"/>
  <c r="H84" i="1" s="1"/>
  <c r="E79" i="1"/>
  <c r="F79" i="1" s="1"/>
  <c r="G79" i="1" s="1"/>
  <c r="H79" i="1" s="1"/>
  <c r="E77" i="1"/>
  <c r="F77" i="1" s="1"/>
  <c r="G77" i="1" s="1"/>
  <c r="H77" i="1" s="1"/>
  <c r="E75" i="1"/>
  <c r="F75" i="1" s="1"/>
  <c r="G75" i="1" s="1"/>
  <c r="H75" i="1" s="1"/>
  <c r="E73" i="1"/>
  <c r="F73" i="1" s="1"/>
  <c r="G73" i="1" s="1"/>
  <c r="H73" i="1" s="1"/>
  <c r="E71" i="1"/>
  <c r="F71" i="1" s="1"/>
  <c r="G71" i="1" s="1"/>
  <c r="H71" i="1" s="1"/>
  <c r="E69" i="1"/>
  <c r="E67" i="1"/>
  <c r="F67" i="1" s="1"/>
  <c r="G67" i="1" s="1"/>
  <c r="H67" i="1" s="1"/>
  <c r="E65" i="1"/>
  <c r="F65" i="1" s="1"/>
  <c r="G65" i="1" s="1"/>
  <c r="H65" i="1" s="1"/>
  <c r="E63" i="1"/>
  <c r="F63" i="1" s="1"/>
  <c r="G63" i="1" s="1"/>
  <c r="H63" i="1" s="1"/>
  <c r="E61" i="1"/>
  <c r="F61" i="1" s="1"/>
  <c r="G61" i="1" s="1"/>
  <c r="H61" i="1" s="1"/>
  <c r="E59" i="1"/>
  <c r="F59" i="1" s="1"/>
  <c r="G59" i="1" s="1"/>
  <c r="H59" i="1" s="1"/>
  <c r="E57" i="1"/>
  <c r="F57" i="1" s="1"/>
  <c r="G57" i="1" s="1"/>
  <c r="H57" i="1" s="1"/>
  <c r="E55" i="1"/>
  <c r="F55" i="1" s="1"/>
  <c r="G55" i="1" s="1"/>
  <c r="H55" i="1" s="1"/>
  <c r="E53" i="1"/>
  <c r="F53" i="1" s="1"/>
  <c r="G53" i="1" s="1"/>
  <c r="H53" i="1" s="1"/>
  <c r="E51" i="1"/>
  <c r="F51" i="1" s="1"/>
  <c r="G51" i="1" s="1"/>
  <c r="H51" i="1" s="1"/>
  <c r="E49" i="1"/>
  <c r="F49" i="1" s="1"/>
  <c r="G49" i="1" s="1"/>
  <c r="H49" i="1" s="1"/>
  <c r="E47" i="1"/>
  <c r="F47" i="1" s="1"/>
  <c r="G47" i="1" s="1"/>
  <c r="H47" i="1" s="1"/>
  <c r="E45" i="1"/>
  <c r="F45" i="1" s="1"/>
  <c r="G45" i="1" s="1"/>
  <c r="H45" i="1" s="1"/>
  <c r="E43" i="1"/>
  <c r="F43" i="1" s="1"/>
  <c r="G43" i="1" s="1"/>
  <c r="H43" i="1" s="1"/>
  <c r="E41" i="1"/>
  <c r="F41" i="1" s="1"/>
  <c r="G41" i="1" s="1"/>
  <c r="H41" i="1" s="1"/>
  <c r="E39" i="1"/>
  <c r="F39" i="1" s="1"/>
  <c r="G39" i="1" s="1"/>
  <c r="H39" i="1" s="1"/>
  <c r="E37" i="1"/>
  <c r="F37" i="1" s="1"/>
  <c r="G37" i="1" s="1"/>
  <c r="H37" i="1" s="1"/>
  <c r="E35" i="1"/>
  <c r="F35" i="1" s="1"/>
  <c r="G35" i="1" s="1"/>
  <c r="H35" i="1" s="1"/>
  <c r="E33" i="1"/>
  <c r="F33" i="1" s="1"/>
  <c r="G33" i="1" s="1"/>
  <c r="H33" i="1" s="1"/>
  <c r="E31" i="1"/>
  <c r="F31" i="1" s="1"/>
  <c r="G31" i="1" s="1"/>
  <c r="H31" i="1" s="1"/>
  <c r="E29" i="1"/>
  <c r="F29" i="1" s="1"/>
  <c r="G29" i="1" s="1"/>
  <c r="H29" i="1" s="1"/>
  <c r="H104" i="20"/>
  <c r="G104" i="20"/>
  <c r="F104" i="20"/>
  <c r="E104" i="20"/>
  <c r="F69" i="1" l="1"/>
  <c r="E26" i="1"/>
  <c r="F27" i="1" s="1"/>
  <c r="G69" i="1" l="1"/>
  <c r="H69" i="1" l="1"/>
  <c r="D131" i="20" l="1"/>
  <c r="H131" i="20"/>
  <c r="G131" i="20"/>
  <c r="F131" i="20"/>
  <c r="E131" i="20"/>
  <c r="H111" i="20"/>
  <c r="G111" i="20"/>
  <c r="F111" i="20"/>
  <c r="E111" i="20"/>
  <c r="H102" i="20"/>
  <c r="G102" i="20"/>
  <c r="F102" i="20"/>
  <c r="E102" i="20"/>
  <c r="H100" i="20"/>
  <c r="G100" i="20"/>
  <c r="F100" i="20"/>
  <c r="E100" i="20"/>
  <c r="H87" i="20"/>
  <c r="G87" i="20"/>
  <c r="F87" i="20"/>
  <c r="E87" i="20"/>
  <c r="H85" i="20"/>
  <c r="G85" i="20"/>
  <c r="F85" i="20"/>
  <c r="E85" i="20"/>
  <c r="H80" i="20"/>
  <c r="G80" i="20"/>
  <c r="F80" i="20"/>
  <c r="E80" i="20"/>
  <c r="H78" i="20"/>
  <c r="G78" i="20"/>
  <c r="F78" i="20"/>
  <c r="E78" i="20"/>
  <c r="H76" i="20"/>
  <c r="F76" i="20"/>
  <c r="E76" i="20"/>
  <c r="H42" i="20"/>
  <c r="G42" i="20"/>
  <c r="F42" i="20"/>
  <c r="E42" i="20"/>
  <c r="H158" i="20" l="1"/>
  <c r="G158" i="20"/>
  <c r="F158" i="20"/>
  <c r="E158" i="20"/>
  <c r="H148" i="20"/>
  <c r="G148" i="20"/>
  <c r="D148" i="20"/>
  <c r="D132" i="20"/>
  <c r="D134" i="20" s="1"/>
  <c r="E132" i="20"/>
  <c r="E134" i="20" s="1"/>
  <c r="E135" i="20" s="1"/>
  <c r="H97" i="20"/>
  <c r="G97" i="20"/>
  <c r="F97" i="20"/>
  <c r="D26" i="20"/>
  <c r="D22" i="20" s="1"/>
  <c r="F7" i="20" l="1"/>
  <c r="E12" i="20"/>
  <c r="D13" i="20"/>
  <c r="E139" i="20"/>
  <c r="E18" i="20"/>
  <c r="G26" i="20"/>
  <c r="F26" i="20"/>
  <c r="E26" i="20"/>
  <c r="E27" i="20" s="1"/>
  <c r="E83" i="20"/>
  <c r="G7" i="20"/>
  <c r="F13" i="20" l="1"/>
  <c r="G12" i="20"/>
  <c r="G9" i="20"/>
  <c r="D17" i="20"/>
  <c r="D18" i="20"/>
  <c r="D20" i="20"/>
  <c r="F12" i="20"/>
  <c r="F9" i="20"/>
  <c r="F83" i="20"/>
  <c r="G27" i="20"/>
  <c r="F27" i="20"/>
  <c r="E20" i="20"/>
  <c r="E17" i="20"/>
  <c r="E19" i="20" s="1"/>
  <c r="H26" i="20"/>
  <c r="H27" i="20" s="1"/>
  <c r="F20" i="20"/>
  <c r="F17" i="20"/>
  <c r="F18" i="20"/>
  <c r="F132" i="20"/>
  <c r="F134" i="20" s="1"/>
  <c r="F139" i="20" s="1"/>
  <c r="H7" i="20"/>
  <c r="H158" i="1"/>
  <c r="G158" i="1"/>
  <c r="F158" i="1"/>
  <c r="E158" i="1"/>
  <c r="H13" i="20" l="1"/>
  <c r="H12" i="20"/>
  <c r="H9" i="20"/>
  <c r="D19" i="20"/>
  <c r="H20" i="20"/>
  <c r="H18" i="20"/>
  <c r="H17" i="20"/>
  <c r="F19" i="20"/>
  <c r="G132" i="20"/>
  <c r="G134" i="20" s="1"/>
  <c r="G139" i="20" s="1"/>
  <c r="H132" i="20"/>
  <c r="H134" i="20" s="1"/>
  <c r="H139" i="20" s="1"/>
  <c r="G13" i="20"/>
  <c r="H19" i="20" l="1"/>
  <c r="G83" i="20"/>
  <c r="G20" i="20"/>
  <c r="G18" i="20"/>
  <c r="G17" i="20"/>
  <c r="E142" i="1"/>
  <c r="F142" i="1"/>
  <c r="G142" i="1"/>
  <c r="H142" i="1"/>
  <c r="E157" i="1"/>
  <c r="G19" i="20" l="1"/>
  <c r="H83" i="20"/>
  <c r="F157" i="1"/>
  <c r="G157" i="1"/>
  <c r="H157" i="1"/>
  <c r="D26" i="1" l="1"/>
  <c r="E27" i="1" s="1"/>
  <c r="D22" i="1" l="1"/>
  <c r="D135" i="1"/>
  <c r="D132" i="1"/>
  <c r="D134" i="1" s="1"/>
  <c r="D13" i="1"/>
  <c r="D20" i="1" l="1"/>
  <c r="D18" i="1"/>
  <c r="D17" i="1"/>
  <c r="E23" i="1"/>
  <c r="D139" i="1"/>
  <c r="E22" i="1"/>
  <c r="D82" i="1"/>
  <c r="E83" i="1" s="1"/>
  <c r="D19" i="1" l="1"/>
  <c r="F26" i="1"/>
  <c r="G26" i="1"/>
  <c r="H27" i="1" s="1"/>
  <c r="E82" i="1"/>
  <c r="F22" i="1" l="1"/>
  <c r="G27" i="1"/>
  <c r="G22" i="1"/>
  <c r="F82" i="1"/>
  <c r="H82" i="1"/>
  <c r="E135" i="1"/>
  <c r="F135" i="1"/>
  <c r="G135" i="1"/>
  <c r="H135" i="1"/>
  <c r="H26" i="1" l="1"/>
  <c r="H22" i="1" s="1"/>
  <c r="G82" i="1"/>
  <c r="H141" i="1" l="1"/>
  <c r="H148" i="1" s="1"/>
  <c r="D141" i="1"/>
  <c r="D148" i="1" s="1"/>
  <c r="E141" i="1"/>
  <c r="E148" i="1" s="1"/>
  <c r="F141" i="1"/>
  <c r="F148" i="1" s="1"/>
  <c r="G141" i="1"/>
  <c r="G148" i="1" s="1"/>
  <c r="E97" i="1" l="1"/>
  <c r="F97" i="1"/>
  <c r="G97" i="1"/>
  <c r="H97" i="1"/>
  <c r="E13" i="1" l="1"/>
  <c r="E132" i="1" l="1"/>
  <c r="E134" i="1" s="1"/>
  <c r="E139" i="1" s="1"/>
  <c r="E20" i="1" l="1"/>
  <c r="E17" i="1"/>
  <c r="E18" i="1"/>
  <c r="F13" i="1"/>
  <c r="H13" i="1"/>
  <c r="F132" i="1"/>
  <c r="F134" i="1" s="1"/>
  <c r="F139" i="1" s="1"/>
  <c r="G13" i="1" l="1"/>
  <c r="F18" i="1"/>
  <c r="F17" i="1"/>
  <c r="F20" i="1"/>
  <c r="F23" i="1"/>
  <c r="E19" i="1"/>
  <c r="G132" i="1"/>
  <c r="G134" i="1" s="1"/>
  <c r="G139" i="1" s="1"/>
  <c r="G20" i="1" l="1"/>
  <c r="G18" i="1"/>
  <c r="G17" i="1"/>
  <c r="F19" i="1"/>
  <c r="H18" i="1"/>
  <c r="H17" i="1"/>
  <c r="H20" i="1"/>
  <c r="G23" i="1"/>
  <c r="G83" i="1"/>
  <c r="H132" i="1"/>
  <c r="H134" i="1" s="1"/>
  <c r="H139" i="1" s="1"/>
  <c r="H23" i="1"/>
  <c r="G19" i="1" l="1"/>
  <c r="H19" i="1"/>
  <c r="H83" i="1"/>
  <c r="F83" i="1" l="1"/>
  <c r="E22" i="20"/>
  <c r="E23" i="20" s="1"/>
  <c r="H22" i="20"/>
  <c r="F22" i="20"/>
  <c r="F23" i="20"/>
  <c r="G22" i="20"/>
  <c r="G23" i="20" s="1"/>
  <c r="H23" i="20" l="1"/>
  <c r="D139" i="20"/>
</calcChain>
</file>

<file path=xl/sharedStrings.xml><?xml version="1.0" encoding="utf-8"?>
<sst xmlns="http://schemas.openxmlformats.org/spreadsheetml/2006/main" count="856" uniqueCount="267">
  <si>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</si>
  <si>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</si>
  <si>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</si>
  <si>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</si>
  <si>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</si>
  <si>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</si>
  <si>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</si>
  <si>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</si>
  <si>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</si>
  <si>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</si>
  <si>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</si>
  <si>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</si>
  <si>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</si>
  <si>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</si>
  <si>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</si>
  <si>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</si>
  <si>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</si>
  <si>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</si>
  <si>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</si>
  <si>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</si>
  <si>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</si>
  <si>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</si>
  <si>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</si>
  <si>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</si>
  <si>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</si>
  <si>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</si>
  <si>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</si>
  <si>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</si>
  <si>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</si>
  <si>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</si>
  <si>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</si>
  <si>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</si>
  <si>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</si>
  <si>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</si>
  <si>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</si>
  <si>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</si>
  <si>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</si>
  <si>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</si>
  <si>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</si>
  <si>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</si>
  <si>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</si>
  <si>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</si>
  <si>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</si>
  <si>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</si>
  <si>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</si>
  <si>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</si>
  <si>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</si>
  <si>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</si>
  <si>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</si>
  <si>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</si>
  <si>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</si>
  <si>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</si>
  <si>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</si>
  <si>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</si>
  <si>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</si>
  <si>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</si>
  <si>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</si>
  <si>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</si>
  <si>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</si>
  <si>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</si>
  <si>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</si>
  <si>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</si>
  <si>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</si>
  <si>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</si>
  <si>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</si>
  <si>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</si>
  <si>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</si>
  <si>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</si>
  <si>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</si>
  <si>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</si>
  <si>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</si>
  <si>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</si>
  <si>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</si>
  <si>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</si>
  <si>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</si>
  <si>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</si>
  <si>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</si>
  <si>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</si>
  <si>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</si>
  <si>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</si>
  <si>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</si>
  <si>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</si>
  <si>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</si>
  <si>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</si>
  <si>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</si>
  <si>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</si>
  <si>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</si>
  <si>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</si>
  <si>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</si>
  <si>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</si>
  <si>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</si>
  <si>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</si>
  <si>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</si>
  <si>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</si>
  <si>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</si>
  <si>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</si>
  <si>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</si>
  <si>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</si>
  <si>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</si>
  <si>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</si>
  <si>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</si>
  <si>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</si>
  <si>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</si>
  <si>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</si>
  <si>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</si>
  <si>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</si>
  <si>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</si>
  <si>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</si>
  <si>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</si>
  <si>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</si>
  <si>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</si>
  <si>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</si>
  <si>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</si>
  <si>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</si>
  <si>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</si>
  <si>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</si>
  <si>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</si>
  <si>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</si>
  <si>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</si>
  <si>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</si>
  <si>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</si>
  <si>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</si>
  <si>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</si>
  <si>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</si>
  <si>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</si>
  <si>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</si>
  <si>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</si>
  <si>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</si>
  <si>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</si>
  <si>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</si>
  <si>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</si>
  <si>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</si>
  <si>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</si>
  <si>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</si>
  <si>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</si>
  <si>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</si>
  <si>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</si>
  <si>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</si>
  <si>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</si>
  <si>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</si>
  <si>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</si>
  <si>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</si>
  <si>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</si>
  <si>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</si>
  <si>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</si>
  <si>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</si>
  <si>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</si>
  <si>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</si>
  <si>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</si>
  <si>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</si>
  <si>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</si>
  <si>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</si>
  <si>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</si>
  <si>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</si>
  <si>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</si>
  <si>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</si>
  <si>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</si>
  <si>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</si>
  <si>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</si>
  <si>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</si>
  <si>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</si>
  <si>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</si>
  <si>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</si>
  <si>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</si>
  <si>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</si>
  <si>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</si>
  <si>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</si>
  <si>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</si>
  <si>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</si>
  <si>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</si>
  <si>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</si>
  <si>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</si>
  <si>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</si>
  <si>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</si>
  <si>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</si>
  <si>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</si>
  <si>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</si>
  <si>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</si>
  <si>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</si>
  <si>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</si>
  <si>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</si>
  <si>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</si>
  <si>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</si>
  <si>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</si>
  <si>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</si>
  <si>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</si>
  <si>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</si>
  <si>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</si>
  <si>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</si>
  <si>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</si>
  <si>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</si>
  <si>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</si>
  <si>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</si>
  <si>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</si>
  <si>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</si>
  <si>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</si>
  <si>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</si>
  <si>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</si>
  <si>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</si>
  <si>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</si>
  <si>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</si>
  <si>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</si>
  <si>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</si>
  <si>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</si>
  <si>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</si>
  <si>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</si>
  <si>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</si>
  <si>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</si>
  <si>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</si>
  <si>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</si>
  <si>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</si>
  <si>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</si>
  <si>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</si>
  <si>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</si>
  <si>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</si>
  <si>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</si>
  <si>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</si>
  <si>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</si>
  <si>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</si>
  <si>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</si>
  <si>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</si>
  <si>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</si>
  <si>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</si>
  <si>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</si>
  <si>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</si>
  <si>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</si>
  <si>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</si>
  <si>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</si>
  <si>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</si>
  <si>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</si>
  <si>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</si>
  <si>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</si>
  <si>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</si>
  <si>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</si>
  <si>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</si>
  <si>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</si>
  <si>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</si>
  <si>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</si>
  <si>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</si>
  <si>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</si>
  <si>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</si>
  <si>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</si>
  <si>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</si>
  <si>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</si>
  <si>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</si>
  <si>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</si>
  <si>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</si>
  <si>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</si>
  <si>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</si>
  <si>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</si>
  <si>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</si>
  <si>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</si>
  <si>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</si>
  <si>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</si>
  <si>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</si>
  <si>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</si>
  <si>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</si>
  <si>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</si>
  <si>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</si>
  <si>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</si>
  <si>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</si>
  <si>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Оценка*</t>
  </si>
  <si>
    <t>Прогноз*</t>
  </si>
  <si>
    <t>* - письмо Минэкономразвития России от 03 июля 2020 г. № Д14и-21057</t>
  </si>
  <si>
    <t>Основные показатели прогноза социально-экономического развития муниципального образования Ленинградской области на 2021-2023 годы</t>
  </si>
  <si>
    <t>Муниципальное образование Ромашкинское сельское поселение</t>
  </si>
  <si>
    <t>Основные показатели прогноза социально-экономического развития муниципального образования Ленинградской области на 2021-2024 годы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</si>
</sst>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_)"/>
    <numFmt numFmtId="166" formatCode="#,##0.0"/>
    <numFmt numFmtId="167" formatCode="_-* #,##0.000\ _₽_-;\-* #,##0.000\ _₽_-;_-* &quot;-&quot;???\ _₽_-;_-@_-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94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0" xfId="0" applyFont="1" applyBorder="1" applyAlignment="1">
      <alignment horizontal="left"/>
    </xf>
    <xf numFmtId="167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Fill="1" applyBorder="1"/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</cellXfs>
  <cellStyles count="6">
    <cellStyle name="Обычный" xfId="0" builtinId="0"/>
    <cellStyle name="Обычный 100" xfId="4" xr:uid="{00000000-0005-0000-0000-000001000000}"/>
    <cellStyle name="Обычный 2" xfId="1" xr:uid="{00000000-0005-0000-0000-000002000000}"/>
    <cellStyle name="Обычный 25 2" xfId="3" xr:uid="{00000000-0005-0000-0000-000003000000}"/>
    <cellStyle name="Обычный 3" xfId="2" xr:uid="{00000000-0005-0000-0000-000004000000}"/>
    <cellStyle name="Обычный 4" xfId="5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F50"/>
  <sheetViews>
    <sheetView topLeftCell="A7" workbookViewId="0">
      <selection activeCell="G5" sqref="G5"/>
    </sheetView>
  </sheetViews>
  <sheetFormatPr defaultRowHeight="15.75" x14ac:dyDescent="0.2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6" ht="38.25" customHeight="1" x14ac:dyDescent="0.3">
      <c r="A2" s="67" t="s">
        <v>191</v>
      </c>
      <c r="B2" s="67"/>
      <c r="C2" s="67"/>
      <c r="D2" s="67"/>
      <c r="E2" s="67"/>
      <c r="F2" s="67"/>
    </row>
    <row r="3" spans="1:6" ht="18.75" x14ac:dyDescent="0.3">
      <c r="A3" s="68" t="s">
        <v>163</v>
      </c>
      <c r="B3" s="68"/>
      <c r="C3" s="68"/>
      <c r="D3" s="68"/>
      <c r="E3" s="68"/>
      <c r="F3" s="68"/>
    </row>
    <row r="4" spans="1:6" x14ac:dyDescent="0.25">
      <c r="A4" s="59" t="s">
        <v>263</v>
      </c>
      <c r="B4" s="39"/>
      <c r="C4" s="39"/>
      <c r="D4" s="39"/>
      <c r="E4" s="39"/>
      <c r="F4" s="39"/>
    </row>
    <row r="5" spans="1:6" x14ac:dyDescent="0.25">
      <c r="A5" s="69" t="s">
        <v>0</v>
      </c>
      <c r="B5" s="69" t="s">
        <v>164</v>
      </c>
      <c r="C5" s="4" t="s">
        <v>261</v>
      </c>
      <c r="D5" s="70" t="s">
        <v>262</v>
      </c>
      <c r="E5" s="71"/>
      <c r="F5" s="72"/>
    </row>
    <row r="6" spans="1:6" x14ac:dyDescent="0.25">
      <c r="A6" s="69"/>
      <c r="B6" s="69"/>
      <c r="C6" s="4">
        <v>2020</v>
      </c>
      <c r="D6" s="5">
        <v>2021</v>
      </c>
      <c r="E6" s="5">
        <v>2022</v>
      </c>
      <c r="F6" s="5">
        <v>2023</v>
      </c>
    </row>
    <row r="7" spans="1:6" x14ac:dyDescent="0.25">
      <c r="A7" s="15" t="s">
        <v>15</v>
      </c>
      <c r="B7" s="27" t="s">
        <v>16</v>
      </c>
      <c r="C7" s="40"/>
      <c r="D7" s="40"/>
      <c r="E7" s="40"/>
      <c r="F7" s="40"/>
    </row>
    <row r="8" spans="1:6" x14ac:dyDescent="0.25">
      <c r="A8" s="22" t="s">
        <v>153</v>
      </c>
      <c r="B8" s="28" t="s">
        <v>198</v>
      </c>
      <c r="C8" s="41">
        <v>98.277591060597985</v>
      </c>
      <c r="D8" s="41">
        <v>105.51704308835403</v>
      </c>
      <c r="E8" s="41">
        <v>104.15659036512611</v>
      </c>
      <c r="F8" s="41">
        <v>104.45736533847064</v>
      </c>
    </row>
    <row r="9" spans="1:6" x14ac:dyDescent="0.25">
      <c r="A9" s="22" t="s">
        <v>45</v>
      </c>
      <c r="B9" s="28" t="s">
        <v>158</v>
      </c>
      <c r="C9" s="41">
        <v>90.998821094742709</v>
      </c>
      <c r="D9" s="41">
        <v>109.14916650597317</v>
      </c>
      <c r="E9" s="41">
        <v>104.17311033371949</v>
      </c>
      <c r="F9" s="41">
        <v>104.23862646095556</v>
      </c>
    </row>
    <row r="10" spans="1:6" x14ac:dyDescent="0.25">
      <c r="A10" s="42" t="s">
        <v>46</v>
      </c>
      <c r="B10" s="28" t="s">
        <v>165</v>
      </c>
      <c r="C10" s="41">
        <v>100.08945021939569</v>
      </c>
      <c r="D10" s="41">
        <v>104.36984334331083</v>
      </c>
      <c r="E10" s="41">
        <v>104.16208572141976</v>
      </c>
      <c r="F10" s="41">
        <v>104.62860874561552</v>
      </c>
    </row>
    <row r="11" spans="1:6" x14ac:dyDescent="0.25">
      <c r="A11" s="10"/>
      <c r="B11" s="28" t="s">
        <v>8</v>
      </c>
      <c r="C11" s="41"/>
      <c r="D11" s="41"/>
      <c r="E11" s="41"/>
      <c r="F11" s="41"/>
    </row>
    <row r="12" spans="1:6" x14ac:dyDescent="0.25">
      <c r="A12" s="10" t="s">
        <v>199</v>
      </c>
      <c r="B12" s="23" t="s">
        <v>119</v>
      </c>
      <c r="C12" s="41">
        <v>102.43957027614661</v>
      </c>
      <c r="D12" s="41">
        <v>103.63409420183834</v>
      </c>
      <c r="E12" s="41">
        <v>103.65732581574783</v>
      </c>
      <c r="F12" s="41">
        <v>104.20215700695633</v>
      </c>
    </row>
    <row r="13" spans="1:6" x14ac:dyDescent="0.25">
      <c r="A13" s="10" t="s">
        <v>200</v>
      </c>
      <c r="B13" s="23" t="s">
        <v>120</v>
      </c>
      <c r="C13" s="41">
        <v>102.43957027614661</v>
      </c>
      <c r="D13" s="41">
        <v>103.63409420183834</v>
      </c>
      <c r="E13" s="41">
        <v>103.65732581574783</v>
      </c>
      <c r="F13" s="41">
        <v>104.20215700695633</v>
      </c>
    </row>
    <row r="14" spans="1:6" x14ac:dyDescent="0.25">
      <c r="A14" s="10" t="s">
        <v>201</v>
      </c>
      <c r="B14" s="23" t="s">
        <v>121</v>
      </c>
      <c r="C14" s="41">
        <v>102.43957027614661</v>
      </c>
      <c r="D14" s="41">
        <v>103.63409420183834</v>
      </c>
      <c r="E14" s="41">
        <v>103.65732581574783</v>
      </c>
      <c r="F14" s="41">
        <v>104.20215700695633</v>
      </c>
    </row>
    <row r="15" spans="1:6" x14ac:dyDescent="0.25">
      <c r="A15" s="10" t="s">
        <v>202</v>
      </c>
      <c r="B15" s="23" t="s">
        <v>122</v>
      </c>
      <c r="C15" s="41">
        <v>103.21446302183249</v>
      </c>
      <c r="D15" s="41">
        <v>103.16026232172398</v>
      </c>
      <c r="E15" s="41">
        <v>103.43198437092344</v>
      </c>
      <c r="F15" s="41">
        <v>103.91760677849062</v>
      </c>
    </row>
    <row r="16" spans="1:6" x14ac:dyDescent="0.25">
      <c r="A16" s="10" t="s">
        <v>203</v>
      </c>
      <c r="B16" s="23" t="s">
        <v>123</v>
      </c>
      <c r="C16" s="41">
        <v>103.21446302183249</v>
      </c>
      <c r="D16" s="41">
        <v>103.16026232172398</v>
      </c>
      <c r="E16" s="41">
        <v>103.43198437092344</v>
      </c>
      <c r="F16" s="41">
        <v>103.91760677849062</v>
      </c>
    </row>
    <row r="17" spans="1:6" x14ac:dyDescent="0.25">
      <c r="A17" s="10" t="s">
        <v>204</v>
      </c>
      <c r="B17" s="23" t="s">
        <v>124</v>
      </c>
      <c r="C17" s="41">
        <v>103.21446302183249</v>
      </c>
      <c r="D17" s="41">
        <v>103.16026232172398</v>
      </c>
      <c r="E17" s="41">
        <v>103.43198437092344</v>
      </c>
      <c r="F17" s="41">
        <v>103.91760677849062</v>
      </c>
    </row>
    <row r="18" spans="1:6" ht="47.25" x14ac:dyDescent="0.25">
      <c r="A18" s="10" t="s">
        <v>205</v>
      </c>
      <c r="B18" s="23" t="s">
        <v>125</v>
      </c>
      <c r="C18" s="41">
        <v>102.41983689021335</v>
      </c>
      <c r="D18" s="41">
        <v>103.34427255626588</v>
      </c>
      <c r="E18" s="41">
        <v>103.85413748431557</v>
      </c>
      <c r="F18" s="41">
        <v>104.01127037055211</v>
      </c>
    </row>
    <row r="19" spans="1:6" x14ac:dyDescent="0.25">
      <c r="A19" s="10" t="s">
        <v>206</v>
      </c>
      <c r="B19" s="23" t="s">
        <v>126</v>
      </c>
      <c r="C19" s="41">
        <v>95.354040317285637</v>
      </c>
      <c r="D19" s="41">
        <v>104.20944514843188</v>
      </c>
      <c r="E19" s="41">
        <v>104.41641692137293</v>
      </c>
      <c r="F19" s="41">
        <v>104.60901262382554</v>
      </c>
    </row>
    <row r="20" spans="1:6" ht="31.5" x14ac:dyDescent="0.25">
      <c r="A20" s="10" t="s">
        <v>207</v>
      </c>
      <c r="B20" s="23" t="s">
        <v>127</v>
      </c>
      <c r="C20" s="41">
        <v>102.62245606010556</v>
      </c>
      <c r="D20" s="41">
        <v>101.55933401547594</v>
      </c>
      <c r="E20" s="41">
        <v>101.03475408512882</v>
      </c>
      <c r="F20" s="41">
        <v>101.63451582508529</v>
      </c>
    </row>
    <row r="21" spans="1:6" x14ac:dyDescent="0.25">
      <c r="A21" s="10" t="s">
        <v>208</v>
      </c>
      <c r="B21" s="23" t="s">
        <v>128</v>
      </c>
      <c r="C21" s="41">
        <v>88.344726915406227</v>
      </c>
      <c r="D21" s="41">
        <v>110.36525062160479</v>
      </c>
      <c r="E21" s="41">
        <v>104.05255018892031</v>
      </c>
      <c r="F21" s="41">
        <v>104.19873131671808</v>
      </c>
    </row>
    <row r="22" spans="1:6" ht="31.5" x14ac:dyDescent="0.25">
      <c r="A22" s="10" t="s">
        <v>209</v>
      </c>
      <c r="B22" s="23" t="s">
        <v>129</v>
      </c>
      <c r="C22" s="41">
        <v>100.37069969785082</v>
      </c>
      <c r="D22" s="41">
        <v>102.68001993103744</v>
      </c>
      <c r="E22" s="41">
        <v>104.23064142910512</v>
      </c>
      <c r="F22" s="41">
        <v>104.64779473309338</v>
      </c>
    </row>
    <row r="23" spans="1:6" ht="31.5" x14ac:dyDescent="0.25">
      <c r="A23" s="10" t="s">
        <v>210</v>
      </c>
      <c r="B23" s="23" t="s">
        <v>130</v>
      </c>
      <c r="C23" s="41">
        <v>100.37069969785082</v>
      </c>
      <c r="D23" s="41">
        <v>102.68001993103744</v>
      </c>
      <c r="E23" s="41">
        <v>104.23064142910512</v>
      </c>
      <c r="F23" s="41">
        <v>104.64779473309338</v>
      </c>
    </row>
    <row r="24" spans="1:6" ht="31.5" x14ac:dyDescent="0.25">
      <c r="A24" s="10" t="s">
        <v>211</v>
      </c>
      <c r="B24" s="23" t="s">
        <v>131</v>
      </c>
      <c r="C24" s="41">
        <v>100.37069969785082</v>
      </c>
      <c r="D24" s="41">
        <v>102.68001993103744</v>
      </c>
      <c r="E24" s="41">
        <v>104.23064142910512</v>
      </c>
      <c r="F24" s="41">
        <v>104.64779473309338</v>
      </c>
    </row>
    <row r="25" spans="1:6" ht="31.5" x14ac:dyDescent="0.25">
      <c r="A25" s="10" t="s">
        <v>212</v>
      </c>
      <c r="B25" s="23" t="s">
        <v>132</v>
      </c>
      <c r="C25" s="41">
        <v>105.61656156195897</v>
      </c>
      <c r="D25" s="41">
        <v>104.0545462666516</v>
      </c>
      <c r="E25" s="41">
        <v>104.50516003474006</v>
      </c>
      <c r="F25" s="41">
        <v>104.10220563560503</v>
      </c>
    </row>
    <row r="26" spans="1:6" x14ac:dyDescent="0.25">
      <c r="A26" s="10" t="s">
        <v>213</v>
      </c>
      <c r="B26" s="23" t="s">
        <v>133</v>
      </c>
      <c r="C26" s="41">
        <v>103.30987848894635</v>
      </c>
      <c r="D26" s="41">
        <v>102.55502777436085</v>
      </c>
      <c r="E26" s="41">
        <v>104.28498141140629</v>
      </c>
      <c r="F26" s="41">
        <v>105.2694800980511</v>
      </c>
    </row>
    <row r="27" spans="1:6" ht="31.5" x14ac:dyDescent="0.25">
      <c r="A27" s="10" t="s">
        <v>214</v>
      </c>
      <c r="B27" s="23" t="s">
        <v>135</v>
      </c>
      <c r="C27" s="41">
        <v>96.415724440177243</v>
      </c>
      <c r="D27" s="41">
        <v>94.945019503983403</v>
      </c>
      <c r="E27" s="41">
        <v>106.0838901315728</v>
      </c>
      <c r="F27" s="41">
        <v>106.37603418317462</v>
      </c>
    </row>
    <row r="28" spans="1:6" ht="31.5" x14ac:dyDescent="0.25">
      <c r="A28" s="10" t="s">
        <v>215</v>
      </c>
      <c r="B28" s="23" t="s">
        <v>138</v>
      </c>
      <c r="C28" s="41">
        <v>105.05838073483622</v>
      </c>
      <c r="D28" s="41">
        <v>104.62302331331792</v>
      </c>
      <c r="E28" s="41">
        <v>104.55933172217344</v>
      </c>
      <c r="F28" s="41">
        <v>104.44338433726483</v>
      </c>
    </row>
    <row r="29" spans="1:6" x14ac:dyDescent="0.25">
      <c r="A29" s="10" t="s">
        <v>216</v>
      </c>
      <c r="B29" s="23" t="s">
        <v>140</v>
      </c>
      <c r="C29" s="41">
        <v>105.05838073483622</v>
      </c>
      <c r="D29" s="41">
        <v>104.62302331331792</v>
      </c>
      <c r="E29" s="41">
        <v>104.55933172217344</v>
      </c>
      <c r="F29" s="41">
        <v>104.44338433726483</v>
      </c>
    </row>
    <row r="30" spans="1:6" ht="31.5" x14ac:dyDescent="0.25">
      <c r="A30" s="10" t="s">
        <v>217</v>
      </c>
      <c r="B30" s="23" t="s">
        <v>142</v>
      </c>
      <c r="C30" s="41">
        <v>105.05838073483622</v>
      </c>
      <c r="D30" s="41">
        <v>104.62302331331792</v>
      </c>
      <c r="E30" s="41">
        <v>104.55933172217344</v>
      </c>
      <c r="F30" s="41">
        <v>104.44338433726483</v>
      </c>
    </row>
    <row r="31" spans="1:6" ht="31.5" x14ac:dyDescent="0.25">
      <c r="A31" s="10" t="s">
        <v>218</v>
      </c>
      <c r="B31" s="23" t="s">
        <v>144</v>
      </c>
      <c r="C31" s="41">
        <v>105.05838073483622</v>
      </c>
      <c r="D31" s="41">
        <v>104.62302331331792</v>
      </c>
      <c r="E31" s="41">
        <v>104.55933172217344</v>
      </c>
      <c r="F31" s="41">
        <v>104.44338433726483</v>
      </c>
    </row>
    <row r="32" spans="1:6" ht="31.5" x14ac:dyDescent="0.25">
      <c r="A32" s="10" t="s">
        <v>219</v>
      </c>
      <c r="B32" s="23" t="s">
        <v>146</v>
      </c>
      <c r="C32" s="41">
        <v>105.05838073483622</v>
      </c>
      <c r="D32" s="41">
        <v>104.62302331331792</v>
      </c>
      <c r="E32" s="41">
        <v>104.55933172217344</v>
      </c>
      <c r="F32" s="41">
        <v>104.44338433726483</v>
      </c>
    </row>
    <row r="33" spans="1:6" x14ac:dyDescent="0.25">
      <c r="A33" s="10" t="s">
        <v>220</v>
      </c>
      <c r="B33" s="23" t="s">
        <v>148</v>
      </c>
      <c r="C33" s="41">
        <v>102.62245606010556</v>
      </c>
      <c r="D33" s="41">
        <v>101.55933401547594</v>
      </c>
      <c r="E33" s="41">
        <v>101.03475408512882</v>
      </c>
      <c r="F33" s="41">
        <v>101.63451582508529</v>
      </c>
    </row>
    <row r="34" spans="1:6" x14ac:dyDescent="0.25">
      <c r="A34" s="10" t="s">
        <v>221</v>
      </c>
      <c r="B34" s="23" t="s">
        <v>150</v>
      </c>
      <c r="C34" s="41">
        <v>102.62245606010556</v>
      </c>
      <c r="D34" s="41">
        <v>101.55933401547594</v>
      </c>
      <c r="E34" s="41">
        <v>101.03475408512882</v>
      </c>
      <c r="F34" s="41">
        <v>101.63451582508529</v>
      </c>
    </row>
    <row r="35" spans="1:6" x14ac:dyDescent="0.25">
      <c r="A35" s="10" t="s">
        <v>222</v>
      </c>
      <c r="B35" s="23" t="s">
        <v>152</v>
      </c>
      <c r="C35" s="41">
        <v>105.05838073483622</v>
      </c>
      <c r="D35" s="41">
        <v>104.62302331331792</v>
      </c>
      <c r="E35" s="41">
        <v>104.55933172217344</v>
      </c>
      <c r="F35" s="41">
        <v>104.44338433726483</v>
      </c>
    </row>
    <row r="36" spans="1:6" ht="31.5" x14ac:dyDescent="0.25">
      <c r="A36" s="10" t="s">
        <v>47</v>
      </c>
      <c r="B36" s="28" t="s">
        <v>166</v>
      </c>
      <c r="C36" s="41">
        <v>104.0193884209103</v>
      </c>
      <c r="D36" s="41">
        <v>104.01960227789648</v>
      </c>
      <c r="E36" s="41">
        <v>103.98358136059353</v>
      </c>
      <c r="F36" s="41">
        <v>104.00795560955709</v>
      </c>
    </row>
    <row r="37" spans="1:6" ht="47.25" x14ac:dyDescent="0.25">
      <c r="A37" s="10" t="s">
        <v>48</v>
      </c>
      <c r="B37" s="28" t="s">
        <v>167</v>
      </c>
      <c r="C37" s="41">
        <v>104.99031882377976</v>
      </c>
      <c r="D37" s="41">
        <v>103.96460578109013</v>
      </c>
      <c r="E37" s="41">
        <v>103.95066549829201</v>
      </c>
      <c r="F37" s="41">
        <v>103.96622201785833</v>
      </c>
    </row>
    <row r="38" spans="1:6" x14ac:dyDescent="0.25">
      <c r="A38" s="11" t="s">
        <v>21</v>
      </c>
      <c r="B38" s="25" t="s">
        <v>22</v>
      </c>
      <c r="C38" s="41"/>
      <c r="D38" s="41"/>
      <c r="E38" s="41"/>
      <c r="F38" s="41"/>
    </row>
    <row r="39" spans="1:6" x14ac:dyDescent="0.25">
      <c r="A39" s="10" t="s">
        <v>153</v>
      </c>
      <c r="B39" s="12" t="s">
        <v>22</v>
      </c>
      <c r="C39" s="41">
        <v>103.8008</v>
      </c>
      <c r="D39" s="41">
        <v>103.76309999999999</v>
      </c>
      <c r="E39" s="41">
        <v>103.7689</v>
      </c>
      <c r="F39" s="41">
        <v>104.3165</v>
      </c>
    </row>
    <row r="40" spans="1:6" x14ac:dyDescent="0.25">
      <c r="A40" s="10" t="s">
        <v>44</v>
      </c>
      <c r="B40" s="12" t="s">
        <v>174</v>
      </c>
      <c r="C40" s="41">
        <v>103.94531007478282</v>
      </c>
      <c r="D40" s="41">
        <v>103.80370247314812</v>
      </c>
      <c r="E40" s="41">
        <v>103.87224543954996</v>
      </c>
      <c r="F40" s="41">
        <v>104.3414614936279</v>
      </c>
    </row>
    <row r="41" spans="1:6" x14ac:dyDescent="0.25">
      <c r="A41" s="10" t="s">
        <v>45</v>
      </c>
      <c r="B41" s="12" t="s">
        <v>175</v>
      </c>
      <c r="C41" s="41">
        <v>103.465451691639</v>
      </c>
      <c r="D41" s="41">
        <v>103.56101825074046</v>
      </c>
      <c r="E41" s="41">
        <v>103.63658136513946</v>
      </c>
      <c r="F41" s="41">
        <v>104.04253925922895</v>
      </c>
    </row>
    <row r="42" spans="1:6" x14ac:dyDescent="0.25">
      <c r="A42" s="11" t="s">
        <v>24</v>
      </c>
      <c r="B42" s="25" t="s">
        <v>25</v>
      </c>
      <c r="C42" s="41"/>
      <c r="D42" s="41"/>
      <c r="E42" s="41"/>
      <c r="F42" s="41"/>
    </row>
    <row r="43" spans="1:6" x14ac:dyDescent="0.25">
      <c r="A43" s="10" t="s">
        <v>153</v>
      </c>
      <c r="B43" s="26" t="s">
        <v>173</v>
      </c>
      <c r="C43" s="41"/>
      <c r="D43" s="41"/>
      <c r="E43" s="41"/>
      <c r="F43" s="41"/>
    </row>
    <row r="44" spans="1:6" x14ac:dyDescent="0.25">
      <c r="A44" s="10" t="s">
        <v>76</v>
      </c>
      <c r="B44" s="12" t="s">
        <v>171</v>
      </c>
      <c r="C44" s="41">
        <v>103.173</v>
      </c>
      <c r="D44" s="41">
        <v>103.562</v>
      </c>
      <c r="E44" s="41">
        <v>103.833</v>
      </c>
      <c r="F44" s="41">
        <v>103.876</v>
      </c>
    </row>
    <row r="45" spans="1:6" ht="31.5" x14ac:dyDescent="0.25">
      <c r="A45" s="10" t="s">
        <v>77</v>
      </c>
      <c r="B45" s="12" t="s">
        <v>168</v>
      </c>
      <c r="C45" s="41">
        <v>103.538</v>
      </c>
      <c r="D45" s="41">
        <v>103.36499999999999</v>
      </c>
      <c r="E45" s="41">
        <v>103.66500000000001</v>
      </c>
      <c r="F45" s="41">
        <v>103.533</v>
      </c>
    </row>
    <row r="46" spans="1:6" x14ac:dyDescent="0.25">
      <c r="A46" s="14" t="s">
        <v>78</v>
      </c>
      <c r="B46" s="12" t="s">
        <v>172</v>
      </c>
      <c r="C46" s="41">
        <v>103.148</v>
      </c>
      <c r="D46" s="41">
        <v>103.767</v>
      </c>
      <c r="E46" s="41">
        <v>104.327</v>
      </c>
      <c r="F46" s="41">
        <v>104.288</v>
      </c>
    </row>
    <row r="47" spans="1:6" x14ac:dyDescent="0.25">
      <c r="A47" s="17" t="s">
        <v>27</v>
      </c>
      <c r="B47" s="29" t="s">
        <v>28</v>
      </c>
      <c r="C47" s="41"/>
      <c r="D47" s="41"/>
      <c r="E47" s="41"/>
      <c r="F47" s="41"/>
    </row>
    <row r="48" spans="1:6" ht="31.5" x14ac:dyDescent="0.25">
      <c r="A48" s="14" t="s">
        <v>153</v>
      </c>
      <c r="B48" s="30" t="s">
        <v>169</v>
      </c>
      <c r="C48" s="41">
        <v>105.58071513432485</v>
      </c>
      <c r="D48" s="41">
        <v>105.19960931078427</v>
      </c>
      <c r="E48" s="41">
        <v>104.93544771547974</v>
      </c>
      <c r="F48" s="41">
        <v>104.77362179646519</v>
      </c>
    </row>
    <row r="49" spans="1:6" x14ac:dyDescent="0.25">
      <c r="A49" s="11" t="s">
        <v>32</v>
      </c>
      <c r="B49" s="25" t="s">
        <v>30</v>
      </c>
      <c r="C49" s="41"/>
      <c r="D49" s="41"/>
      <c r="E49" s="41"/>
      <c r="F49" s="41"/>
    </row>
    <row r="50" spans="1:6" x14ac:dyDescent="0.25">
      <c r="A50" s="18" t="s">
        <v>153</v>
      </c>
      <c r="B50" s="31" t="s">
        <v>170</v>
      </c>
      <c r="C50" s="41">
        <v>104.85450797573452</v>
      </c>
      <c r="D50" s="41">
        <v>104.70072764672507</v>
      </c>
      <c r="E50" s="41">
        <v>104.92056008355826</v>
      </c>
      <c r="F50" s="41">
        <v>104.96220825595712</v>
      </c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158"/>
  <sheetViews>
    <sheetView showWhiteSpace="0" view="pageBreakPreview" topLeftCell="A70" zoomScale="120" zoomScaleNormal="100" zoomScaleSheetLayoutView="120" zoomScalePageLayoutView="120" workbookViewId="0">
      <selection sqref="A1:H1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89" t="s">
        <v>265</v>
      </c>
      <c r="B1" s="89"/>
      <c r="C1" s="89"/>
      <c r="D1" s="89"/>
      <c r="E1" s="89"/>
      <c r="F1" s="89"/>
      <c r="G1" s="89"/>
      <c r="H1" s="89"/>
    </row>
    <row r="2" spans="1:8" ht="42.75" customHeight="1" x14ac:dyDescent="0.3">
      <c r="A2" s="90" t="s">
        <v>264</v>
      </c>
      <c r="B2" s="91"/>
      <c r="C2" s="91"/>
      <c r="D2" s="91"/>
      <c r="E2" s="91"/>
      <c r="F2" s="91"/>
      <c r="G2" s="91"/>
      <c r="H2" s="91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69" t="s">
        <v>0</v>
      </c>
      <c r="B4" s="92" t="s">
        <v>1</v>
      </c>
      <c r="C4" s="69" t="s">
        <v>2</v>
      </c>
      <c r="D4" s="4" t="s">
        <v>3</v>
      </c>
      <c r="E4" s="4" t="s">
        <v>93</v>
      </c>
      <c r="F4" s="69" t="s">
        <v>4</v>
      </c>
      <c r="G4" s="93"/>
      <c r="H4" s="93"/>
    </row>
    <row r="5" spans="1:8" x14ac:dyDescent="0.25">
      <c r="A5" s="69"/>
      <c r="B5" s="92"/>
      <c r="C5" s="69"/>
      <c r="D5" s="5">
        <v>2019</v>
      </c>
      <c r="E5" s="4">
        <v>2020</v>
      </c>
      <c r="F5" s="5">
        <v>2021</v>
      </c>
      <c r="G5" s="5">
        <v>2022</v>
      </c>
      <c r="H5" s="5">
        <v>2023</v>
      </c>
    </row>
    <row r="6" spans="1:8" x14ac:dyDescent="0.25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 x14ac:dyDescent="0.25">
      <c r="A7" s="8">
        <v>1</v>
      </c>
      <c r="B7" s="35" t="s">
        <v>234</v>
      </c>
      <c r="C7" s="19" t="s">
        <v>9</v>
      </c>
      <c r="D7" s="44"/>
      <c r="E7" s="44"/>
      <c r="F7" s="44"/>
      <c r="G7" s="44"/>
      <c r="H7" s="44"/>
    </row>
    <row r="8" spans="1:8" x14ac:dyDescent="0.25">
      <c r="A8" s="8" t="s">
        <v>44</v>
      </c>
      <c r="B8" s="35" t="s">
        <v>224</v>
      </c>
      <c r="C8" s="19" t="s">
        <v>9</v>
      </c>
      <c r="D8" s="44"/>
      <c r="E8" s="44"/>
      <c r="F8" s="44"/>
      <c r="G8" s="44"/>
      <c r="H8" s="44"/>
    </row>
    <row r="9" spans="1:8" x14ac:dyDescent="0.25">
      <c r="A9" s="8" t="s">
        <v>45</v>
      </c>
      <c r="B9" s="35" t="s">
        <v>225</v>
      </c>
      <c r="C9" s="19" t="s">
        <v>9</v>
      </c>
      <c r="D9" s="44"/>
      <c r="E9" s="44">
        <f>E7-E8</f>
        <v>0</v>
      </c>
      <c r="F9" s="44">
        <f t="shared" ref="F9:H9" si="0">F7-F8</f>
        <v>0</v>
      </c>
      <c r="G9" s="44">
        <f t="shared" si="0"/>
        <v>0</v>
      </c>
      <c r="H9" s="44">
        <f t="shared" si="0"/>
        <v>0</v>
      </c>
    </row>
    <row r="10" spans="1:8" ht="31.5" x14ac:dyDescent="0.25">
      <c r="A10" s="8" t="s">
        <v>76</v>
      </c>
      <c r="B10" s="35" t="s">
        <v>233</v>
      </c>
      <c r="C10" s="19" t="s">
        <v>9</v>
      </c>
      <c r="D10" s="44"/>
      <c r="E10" s="44"/>
      <c r="F10" s="44"/>
      <c r="G10" s="44"/>
      <c r="H10" s="44"/>
    </row>
    <row r="11" spans="1:8" ht="31.5" x14ac:dyDescent="0.25">
      <c r="A11" s="8" t="s">
        <v>77</v>
      </c>
      <c r="B11" s="35" t="s">
        <v>231</v>
      </c>
      <c r="C11" s="19" t="s">
        <v>9</v>
      </c>
      <c r="D11" s="44"/>
      <c r="E11" s="44"/>
      <c r="F11" s="44"/>
      <c r="G11" s="44"/>
      <c r="H11" s="44"/>
    </row>
    <row r="12" spans="1:8" ht="31.5" x14ac:dyDescent="0.25">
      <c r="A12" s="8" t="s">
        <v>78</v>
      </c>
      <c r="B12" s="35" t="s">
        <v>232</v>
      </c>
      <c r="C12" s="19" t="s">
        <v>9</v>
      </c>
      <c r="D12" s="44">
        <f>D7-D10-D11</f>
        <v>0</v>
      </c>
      <c r="E12" s="44">
        <f t="shared" ref="E12:H12" si="1">E7-E10-E11</f>
        <v>0</v>
      </c>
      <c r="F12" s="44">
        <f t="shared" si="1"/>
        <v>0</v>
      </c>
      <c r="G12" s="44">
        <f t="shared" si="1"/>
        <v>0</v>
      </c>
      <c r="H12" s="44">
        <f t="shared" si="1"/>
        <v>0</v>
      </c>
    </row>
    <row r="13" spans="1:8" x14ac:dyDescent="0.25">
      <c r="A13" s="9" t="s">
        <v>79</v>
      </c>
      <c r="B13" s="35" t="s">
        <v>94</v>
      </c>
      <c r="C13" s="19" t="s">
        <v>9</v>
      </c>
      <c r="D13" s="44">
        <f>(D7+E7)/2</f>
        <v>0</v>
      </c>
      <c r="E13" s="44">
        <f>(E7+F7)/2</f>
        <v>0</v>
      </c>
      <c r="F13" s="44">
        <f>(F7+G7)/2</f>
        <v>0</v>
      </c>
      <c r="G13" s="44">
        <f>(G7+H7)/2</f>
        <v>0</v>
      </c>
      <c r="H13" s="44">
        <f>(H7+(H7+H14-H15+H16))/2</f>
        <v>0</v>
      </c>
    </row>
    <row r="14" spans="1:8" ht="31.5" x14ac:dyDescent="0.25">
      <c r="A14" s="10" t="s">
        <v>84</v>
      </c>
      <c r="B14" s="35" t="s">
        <v>74</v>
      </c>
      <c r="C14" s="19" t="s">
        <v>9</v>
      </c>
      <c r="D14" s="44"/>
      <c r="E14" s="44"/>
      <c r="F14" s="44"/>
      <c r="G14" s="44"/>
      <c r="H14" s="44"/>
    </row>
    <row r="15" spans="1:8" x14ac:dyDescent="0.25">
      <c r="A15" s="10" t="s">
        <v>85</v>
      </c>
      <c r="B15" s="35" t="s">
        <v>75</v>
      </c>
      <c r="C15" s="19" t="s">
        <v>9</v>
      </c>
      <c r="D15" s="44"/>
      <c r="E15" s="44"/>
      <c r="F15" s="44"/>
      <c r="G15" s="44"/>
      <c r="H15" s="44"/>
    </row>
    <row r="16" spans="1:8" x14ac:dyDescent="0.25">
      <c r="A16" s="10" t="s">
        <v>86</v>
      </c>
      <c r="B16" s="35" t="s">
        <v>90</v>
      </c>
      <c r="C16" s="19" t="s">
        <v>9</v>
      </c>
      <c r="D16" s="44"/>
      <c r="E16" s="44"/>
      <c r="F16" s="44"/>
      <c r="G16" s="44"/>
      <c r="H16" s="44"/>
    </row>
    <row r="17" spans="1:8" ht="31.5" x14ac:dyDescent="0.25">
      <c r="A17" s="10" t="s">
        <v>154</v>
      </c>
      <c r="B17" s="35" t="s">
        <v>10</v>
      </c>
      <c r="C17" s="19" t="s">
        <v>241</v>
      </c>
      <c r="D17" s="44" t="e">
        <f>D14/D13*1000</f>
        <v>#DIV/0!</v>
      </c>
      <c r="E17" s="44" t="e">
        <f>E14/E13*1000</f>
        <v>#DIV/0!</v>
      </c>
      <c r="F17" s="44" t="e">
        <f>F14/F13*1000</f>
        <v>#DIV/0!</v>
      </c>
      <c r="G17" s="44" t="e">
        <f>G14/G13*1000</f>
        <v>#DIV/0!</v>
      </c>
      <c r="H17" s="44" t="e">
        <f>H14/H13*1000</f>
        <v>#DIV/0!</v>
      </c>
    </row>
    <row r="18" spans="1:8" ht="31.5" x14ac:dyDescent="0.25">
      <c r="A18" s="10" t="s">
        <v>155</v>
      </c>
      <c r="B18" s="35" t="s">
        <v>11</v>
      </c>
      <c r="C18" s="19" t="s">
        <v>241</v>
      </c>
      <c r="D18" s="44" t="e">
        <f>D15/D13*1000</f>
        <v>#DIV/0!</v>
      </c>
      <c r="E18" s="44" t="e">
        <f>E15/E13*1000</f>
        <v>#DIV/0!</v>
      </c>
      <c r="F18" s="44" t="e">
        <f>F15/F13*1000</f>
        <v>#DIV/0!</v>
      </c>
      <c r="G18" s="44" t="e">
        <f>G15/G13*1000</f>
        <v>#DIV/0!</v>
      </c>
      <c r="H18" s="44" t="e">
        <f>H15/H13*1000</f>
        <v>#DIV/0!</v>
      </c>
    </row>
    <row r="19" spans="1:8" ht="31.5" x14ac:dyDescent="0.25">
      <c r="A19" s="10" t="s">
        <v>156</v>
      </c>
      <c r="B19" s="35" t="s">
        <v>12</v>
      </c>
      <c r="C19" s="19" t="s">
        <v>241</v>
      </c>
      <c r="D19" s="44" t="e">
        <f>D17-D18</f>
        <v>#DIV/0!</v>
      </c>
      <c r="E19" s="44" t="e">
        <f>E17-E18</f>
        <v>#DIV/0!</v>
      </c>
      <c r="F19" s="44" t="e">
        <f>F17-F18</f>
        <v>#DIV/0!</v>
      </c>
      <c r="G19" s="44" t="e">
        <f>G17-G18</f>
        <v>#DIV/0!</v>
      </c>
      <c r="H19" s="44" t="e">
        <f>H17-H18</f>
        <v>#DIV/0!</v>
      </c>
    </row>
    <row r="20" spans="1:8" ht="31.5" x14ac:dyDescent="0.25">
      <c r="A20" s="10" t="s">
        <v>157</v>
      </c>
      <c r="B20" s="35" t="s">
        <v>13</v>
      </c>
      <c r="C20" s="19" t="s">
        <v>241</v>
      </c>
      <c r="D20" s="44" t="e">
        <f>D16/D13*1000</f>
        <v>#DIV/0!</v>
      </c>
      <c r="E20" s="44" t="e">
        <f>E16/E13*1000</f>
        <v>#DIV/0!</v>
      </c>
      <c r="F20" s="44" t="e">
        <f>F16/F13*1000</f>
        <v>#DIV/0!</v>
      </c>
      <c r="G20" s="44" t="e">
        <f>G16/G13*1000</f>
        <v>#DIV/0!</v>
      </c>
      <c r="H20" s="44" t="e">
        <f>H16/H13*1000</f>
        <v>#DIV/0!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3" x14ac:dyDescent="0.25">
      <c r="A22" s="83">
        <v>1</v>
      </c>
      <c r="B22" s="43" t="s">
        <v>118</v>
      </c>
      <c r="C22" s="19" t="s">
        <v>240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 x14ac:dyDescent="0.25">
      <c r="A23" s="83"/>
      <c r="B23" s="43" t="s">
        <v>17</v>
      </c>
      <c r="C23" s="47" t="s">
        <v>18</v>
      </c>
      <c r="D23" s="44"/>
      <c r="E23" s="44" t="e">
        <f>(D24*E25+D26*E27+D77*E78+D79*E80)/D22</f>
        <v>#DIV/0!</v>
      </c>
      <c r="F23" s="44" t="e">
        <f t="shared" ref="F23:H23" si="2">(E24*F25+E26*F27+E77*F78+E79*F80)/E22</f>
        <v>#DIV/0!</v>
      </c>
      <c r="G23" s="44" t="e">
        <f t="shared" si="2"/>
        <v>#DIV/0!</v>
      </c>
      <c r="H23" s="44" t="e">
        <f t="shared" si="2"/>
        <v>#DIV/0!</v>
      </c>
    </row>
    <row r="24" spans="1:8" ht="78.75" x14ac:dyDescent="0.25">
      <c r="A24" s="83" t="s">
        <v>76</v>
      </c>
      <c r="B24" s="43" t="s">
        <v>193</v>
      </c>
      <c r="C24" s="19" t="s">
        <v>240</v>
      </c>
      <c r="D24" s="44"/>
      <c r="E24" s="44">
        <f>D24*E25*'Входные данные'!C9/10000</f>
        <v>0</v>
      </c>
      <c r="F24" s="44">
        <f>E24*F25*'Входные данные'!D9/10000</f>
        <v>0</v>
      </c>
      <c r="G24" s="44">
        <f>F24*G25*'Входные данные'!E9/10000</f>
        <v>0</v>
      </c>
      <c r="H24" s="44">
        <f>G24*H25*'Входные данные'!F9/10000</f>
        <v>0</v>
      </c>
    </row>
    <row r="25" spans="1:8" ht="31.5" x14ac:dyDescent="0.25">
      <c r="A25" s="83"/>
      <c r="B25" s="43" t="s">
        <v>20</v>
      </c>
      <c r="C25" s="47" t="s">
        <v>18</v>
      </c>
      <c r="D25" s="44"/>
      <c r="E25" s="44"/>
      <c r="F25" s="44"/>
      <c r="G25" s="44"/>
      <c r="H25" s="44"/>
    </row>
    <row r="26" spans="1:8" ht="78.75" x14ac:dyDescent="0.25">
      <c r="A26" s="84">
        <v>3</v>
      </c>
      <c r="B26" s="43" t="s">
        <v>194</v>
      </c>
      <c r="C26" s="19" t="s">
        <v>240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 x14ac:dyDescent="0.25">
      <c r="A27" s="84"/>
      <c r="B27" s="43" t="s">
        <v>20</v>
      </c>
      <c r="C27" s="47" t="s">
        <v>18</v>
      </c>
      <c r="D27" s="44"/>
      <c r="E27" s="44" t="e">
        <f>(D29*E30+D31*E32+D33*E34+D35*E36+D37*E38+D39*E40+D41*E42+D43*E44+D45*E46+D47*E48+D49*E50+D51*E52+D53*E54+D55*E56+D57*E58+D59*E60+D61*E62+D63*E64+D65*E66+D67*E68+D69*E70+D71*E72+D73*E74+D75*E76)/D26</f>
        <v>#DIV/0!</v>
      </c>
      <c r="F27" s="44" t="e">
        <f>(E29*F30+E31*F32+E33*F34+E35*F36+E37*F38+E39*F40+E41*F42+E43*F44+E45*F46+E47*F48+E49*F50+E51*F52+E53*F54+E55*F56+E57*F58+E59*F60+E61*F62+E63*F64+E65*F66+E67*F68+E69*F70+E71*F72+E73*F74+E75*F76)/E26</f>
        <v>#DIV/0!</v>
      </c>
      <c r="G27" s="44" t="e">
        <f>(F29*G30+F31*G32+F33*G34+F35*G36+F37*G38+F39*G40+F41*G42+F43*G44+F45*G46+F47*G48+F49*G50+F51*G52+F53*G54+F55*G56+F57*G58+F59*G60+F61*G62+F63*G64+F65*G66+F67*G68+F69*G70+F71*G72+F73*G74+F75*G76)/F26</f>
        <v>#DIV/0!</v>
      </c>
      <c r="H27" s="44" t="e">
        <f>(G29*H30+G31*H32+G33*H34+G35*H36+G37*H38+G39*H40+G41*H42+G43*H44+G45*H46+G47*H48+G49*H50+G51*H52+G53*H54+G55*H56+G57*H58+G59*H60+G61*H62+G63*H64+G65*H66+G67*H68+G69*H70+G71*H72+G73*H74+G75*H76)/G26</f>
        <v>#DIV/0!</v>
      </c>
    </row>
    <row r="28" spans="1:8" x14ac:dyDescent="0.25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5" x14ac:dyDescent="0.25">
      <c r="A29" s="75" t="s">
        <v>49</v>
      </c>
      <c r="B29" s="43" t="s">
        <v>119</v>
      </c>
      <c r="C29" s="19" t="s">
        <v>240</v>
      </c>
      <c r="D29" s="44"/>
      <c r="E29" s="44">
        <f>D29*E30*'Входные данные'!C12/10000</f>
        <v>0</v>
      </c>
      <c r="F29" s="44">
        <f>E29*F30*'Входные данные'!D12/10000</f>
        <v>0</v>
      </c>
      <c r="G29" s="44">
        <f>F29*G30*'Входные данные'!E12/10000</f>
        <v>0</v>
      </c>
      <c r="H29" s="44">
        <f>G29*H30*'Входные данные'!F12/10000</f>
        <v>0</v>
      </c>
    </row>
    <row r="30" spans="1:8" ht="31.5" x14ac:dyDescent="0.25">
      <c r="A30" s="75"/>
      <c r="B30" s="43" t="s">
        <v>20</v>
      </c>
      <c r="C30" s="47" t="s">
        <v>18</v>
      </c>
      <c r="D30" s="44"/>
      <c r="E30" s="44"/>
      <c r="F30" s="44"/>
      <c r="G30" s="44"/>
      <c r="H30" s="44"/>
    </row>
    <row r="31" spans="1:8" x14ac:dyDescent="0.25">
      <c r="A31" s="75" t="s">
        <v>50</v>
      </c>
      <c r="B31" s="43" t="s">
        <v>120</v>
      </c>
      <c r="C31" s="19" t="s">
        <v>240</v>
      </c>
      <c r="D31" s="44"/>
      <c r="E31" s="44">
        <f>D31*E32*'Входные данные'!C13/10000</f>
        <v>0</v>
      </c>
      <c r="F31" s="44">
        <f>E31*F32*'Входные данные'!D13/10000</f>
        <v>0</v>
      </c>
      <c r="G31" s="44">
        <f>F31*G32*'Входные данные'!E13/10000</f>
        <v>0</v>
      </c>
      <c r="H31" s="44">
        <f>G31*H32*'Входные данные'!F13/10000</f>
        <v>0</v>
      </c>
    </row>
    <row r="32" spans="1:8" ht="31.5" x14ac:dyDescent="0.25">
      <c r="A32" s="75"/>
      <c r="B32" s="43" t="s">
        <v>20</v>
      </c>
      <c r="C32" s="47" t="s">
        <v>18</v>
      </c>
      <c r="D32" s="44"/>
      <c r="E32" s="44"/>
      <c r="F32" s="44"/>
      <c r="G32" s="44"/>
      <c r="H32" s="44"/>
    </row>
    <row r="33" spans="1:8" ht="31.5" x14ac:dyDescent="0.25">
      <c r="A33" s="75" t="s">
        <v>51</v>
      </c>
      <c r="B33" s="43" t="s">
        <v>121</v>
      </c>
      <c r="C33" s="19" t="s">
        <v>240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5" x14ac:dyDescent="0.25">
      <c r="A34" s="75"/>
      <c r="B34" s="43" t="s">
        <v>20</v>
      </c>
      <c r="C34" s="47" t="s">
        <v>18</v>
      </c>
      <c r="D34" s="44"/>
      <c r="E34" s="44"/>
      <c r="F34" s="44"/>
      <c r="G34" s="44"/>
      <c r="H34" s="44"/>
    </row>
    <row r="35" spans="1:8" ht="31.5" x14ac:dyDescent="0.25">
      <c r="A35" s="75" t="s">
        <v>52</v>
      </c>
      <c r="B35" s="43" t="s">
        <v>122</v>
      </c>
      <c r="C35" s="19" t="s">
        <v>240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5" x14ac:dyDescent="0.25">
      <c r="A36" s="75"/>
      <c r="B36" s="43" t="s">
        <v>20</v>
      </c>
      <c r="C36" s="47" t="s">
        <v>18</v>
      </c>
      <c r="D36" s="44"/>
      <c r="E36" s="44"/>
      <c r="F36" s="44"/>
      <c r="G36" s="44"/>
      <c r="H36" s="44"/>
    </row>
    <row r="37" spans="1:8" x14ac:dyDescent="0.25">
      <c r="A37" s="75" t="s">
        <v>53</v>
      </c>
      <c r="B37" s="43" t="s">
        <v>123</v>
      </c>
      <c r="C37" s="19" t="s">
        <v>240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5" x14ac:dyDescent="0.25">
      <c r="A38" s="75"/>
      <c r="B38" s="43" t="s">
        <v>20</v>
      </c>
      <c r="C38" s="47" t="s">
        <v>18</v>
      </c>
      <c r="D38" s="44"/>
      <c r="E38" s="44"/>
      <c r="F38" s="44"/>
      <c r="G38" s="44"/>
      <c r="H38" s="44"/>
    </row>
    <row r="39" spans="1:8" ht="31.5" x14ac:dyDescent="0.25">
      <c r="A39" s="75" t="s">
        <v>54</v>
      </c>
      <c r="B39" s="43" t="s">
        <v>124</v>
      </c>
      <c r="C39" s="19" t="s">
        <v>240</v>
      </c>
      <c r="D39" s="44"/>
      <c r="E39" s="44">
        <f>D39*E40*'Входные данные'!C17/10000</f>
        <v>0</v>
      </c>
      <c r="F39" s="44">
        <f>E39*F40*'Входные данные'!D17/10000</f>
        <v>0</v>
      </c>
      <c r="G39" s="44">
        <f>F39*G40*'Входные данные'!E17/10000</f>
        <v>0</v>
      </c>
      <c r="H39" s="44">
        <f>G39*H40*'Входные данные'!F17/10000</f>
        <v>0</v>
      </c>
    </row>
    <row r="40" spans="1:8" ht="31.5" x14ac:dyDescent="0.25">
      <c r="A40" s="75"/>
      <c r="B40" s="43" t="s">
        <v>20</v>
      </c>
      <c r="C40" s="47" t="s">
        <v>18</v>
      </c>
      <c r="D40" s="44"/>
      <c r="E40" s="44"/>
      <c r="F40" s="44"/>
      <c r="G40" s="44"/>
      <c r="H40" s="44"/>
    </row>
    <row r="41" spans="1:8" ht="63" x14ac:dyDescent="0.25">
      <c r="A41" s="75" t="s">
        <v>55</v>
      </c>
      <c r="B41" s="43" t="s">
        <v>125</v>
      </c>
      <c r="C41" s="19" t="s">
        <v>240</v>
      </c>
      <c r="D41" s="44"/>
      <c r="E41" s="44">
        <f>D41*E42*'Входные данные'!C18/10000</f>
        <v>0</v>
      </c>
      <c r="F41" s="44">
        <f>E41*F42*'Входные данные'!D18/10000</f>
        <v>0</v>
      </c>
      <c r="G41" s="44">
        <f>F41*G42*'Входные данные'!E18/10000</f>
        <v>0</v>
      </c>
      <c r="H41" s="44">
        <f>G41*H42*'Входные данные'!F18/10000</f>
        <v>0</v>
      </c>
    </row>
    <row r="42" spans="1:8" ht="31.5" x14ac:dyDescent="0.25">
      <c r="A42" s="75"/>
      <c r="B42" s="43" t="s">
        <v>20</v>
      </c>
      <c r="C42" s="47" t="s">
        <v>18</v>
      </c>
      <c r="D42" s="44"/>
      <c r="E42" s="44"/>
      <c r="F42" s="44"/>
      <c r="G42" s="44"/>
      <c r="H42" s="44"/>
    </row>
    <row r="43" spans="1:8" ht="31.5" x14ac:dyDescent="0.25">
      <c r="A43" s="75" t="s">
        <v>56</v>
      </c>
      <c r="B43" s="43" t="s">
        <v>126</v>
      </c>
      <c r="C43" s="19" t="s">
        <v>240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5" x14ac:dyDescent="0.25">
      <c r="A44" s="75"/>
      <c r="B44" s="43" t="s">
        <v>20</v>
      </c>
      <c r="C44" s="47" t="s">
        <v>18</v>
      </c>
      <c r="D44" s="44"/>
      <c r="E44" s="44"/>
      <c r="F44" s="44"/>
      <c r="G44" s="44"/>
      <c r="H44" s="44"/>
    </row>
    <row r="45" spans="1:8" ht="31.5" x14ac:dyDescent="0.25">
      <c r="A45" s="75" t="s">
        <v>57</v>
      </c>
      <c r="B45" s="43" t="s">
        <v>127</v>
      </c>
      <c r="C45" s="19" t="s">
        <v>240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5" x14ac:dyDescent="0.25">
      <c r="A46" s="75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5" x14ac:dyDescent="0.25">
      <c r="A47" s="75" t="s">
        <v>58</v>
      </c>
      <c r="B47" s="43" t="s">
        <v>128</v>
      </c>
      <c r="C47" s="19" t="s">
        <v>240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5" x14ac:dyDescent="0.25">
      <c r="A48" s="75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5" x14ac:dyDescent="0.25">
      <c r="A49" s="75" t="s">
        <v>59</v>
      </c>
      <c r="B49" s="43" t="s">
        <v>129</v>
      </c>
      <c r="C49" s="19" t="s">
        <v>240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5" x14ac:dyDescent="0.25">
      <c r="A50" s="75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7.25" x14ac:dyDescent="0.25">
      <c r="A51" s="75" t="s">
        <v>60</v>
      </c>
      <c r="B51" s="43" t="s">
        <v>130</v>
      </c>
      <c r="C51" s="19" t="s">
        <v>240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5" x14ac:dyDescent="0.25">
      <c r="A52" s="75"/>
      <c r="B52" s="43" t="s">
        <v>20</v>
      </c>
      <c r="C52" s="47" t="s">
        <v>18</v>
      </c>
      <c r="D52" s="44"/>
      <c r="E52" s="44"/>
      <c r="F52" s="44"/>
      <c r="G52" s="44"/>
      <c r="H52" s="44"/>
    </row>
    <row r="53" spans="1:8" ht="31.5" x14ac:dyDescent="0.25">
      <c r="A53" s="75" t="s">
        <v>61</v>
      </c>
      <c r="B53" s="43" t="s">
        <v>131</v>
      </c>
      <c r="C53" s="19" t="s">
        <v>240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5" x14ac:dyDescent="0.25">
      <c r="A54" s="75"/>
      <c r="B54" s="43" t="s">
        <v>20</v>
      </c>
      <c r="C54" s="47" t="s">
        <v>18</v>
      </c>
      <c r="D54" s="44"/>
      <c r="E54" s="44"/>
      <c r="F54" s="44"/>
      <c r="G54" s="44"/>
      <c r="H54" s="44"/>
    </row>
    <row r="55" spans="1:8" ht="31.5" x14ac:dyDescent="0.25">
      <c r="A55" s="75" t="s">
        <v>62</v>
      </c>
      <c r="B55" s="43" t="s">
        <v>132</v>
      </c>
      <c r="C55" s="19" t="s">
        <v>240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5" x14ac:dyDescent="0.25">
      <c r="A56" s="75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5" x14ac:dyDescent="0.25">
      <c r="A57" s="75" t="s">
        <v>134</v>
      </c>
      <c r="B57" s="43" t="s">
        <v>133</v>
      </c>
      <c r="C57" s="19" t="s">
        <v>240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5" x14ac:dyDescent="0.25">
      <c r="A58" s="75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5" x14ac:dyDescent="0.25">
      <c r="A59" s="75" t="s">
        <v>136</v>
      </c>
      <c r="B59" s="43" t="s">
        <v>135</v>
      </c>
      <c r="C59" s="19" t="s">
        <v>240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5" x14ac:dyDescent="0.25">
      <c r="A60" s="75"/>
      <c r="B60" s="43" t="s">
        <v>20</v>
      </c>
      <c r="C60" s="47" t="s">
        <v>18</v>
      </c>
      <c r="D60" s="44"/>
      <c r="E60" s="44"/>
      <c r="F60" s="44"/>
      <c r="G60" s="44"/>
      <c r="H60" s="44"/>
    </row>
    <row r="61" spans="1:8" ht="31.5" x14ac:dyDescent="0.25">
      <c r="A61" s="75" t="s">
        <v>137</v>
      </c>
      <c r="B61" s="43" t="s">
        <v>138</v>
      </c>
      <c r="C61" s="19" t="s">
        <v>240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5" x14ac:dyDescent="0.25">
      <c r="A62" s="75"/>
      <c r="B62" s="43" t="s">
        <v>20</v>
      </c>
      <c r="C62" s="47" t="s">
        <v>18</v>
      </c>
      <c r="D62" s="44"/>
      <c r="E62" s="44"/>
      <c r="F62" s="44"/>
      <c r="G62" s="44"/>
      <c r="H62" s="44"/>
    </row>
    <row r="63" spans="1:8" ht="31.5" x14ac:dyDescent="0.25">
      <c r="A63" s="75" t="s">
        <v>139</v>
      </c>
      <c r="B63" s="43" t="s">
        <v>140</v>
      </c>
      <c r="C63" s="19" t="s">
        <v>240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5" x14ac:dyDescent="0.25">
      <c r="A64" s="75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7.25" x14ac:dyDescent="0.25">
      <c r="A65" s="75" t="s">
        <v>141</v>
      </c>
      <c r="B65" s="43" t="s">
        <v>142</v>
      </c>
      <c r="C65" s="19" t="s">
        <v>240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5" x14ac:dyDescent="0.25">
      <c r="A66" s="75"/>
      <c r="B66" s="43" t="s">
        <v>20</v>
      </c>
      <c r="C66" s="47" t="s">
        <v>18</v>
      </c>
      <c r="D66" s="44"/>
      <c r="E66" s="44"/>
      <c r="F66" s="44"/>
      <c r="G66" s="44"/>
      <c r="H66" s="44"/>
    </row>
    <row r="67" spans="1:16384" ht="31.5" x14ac:dyDescent="0.25">
      <c r="A67" s="75" t="s">
        <v>143</v>
      </c>
      <c r="B67" s="43" t="s">
        <v>144</v>
      </c>
      <c r="C67" s="19" t="s">
        <v>240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5" x14ac:dyDescent="0.25">
      <c r="A68" s="75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5" x14ac:dyDescent="0.25">
      <c r="A69" s="75" t="s">
        <v>145</v>
      </c>
      <c r="B69" s="43" t="s">
        <v>146</v>
      </c>
      <c r="C69" s="19" t="s">
        <v>240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5" x14ac:dyDescent="0.25">
      <c r="A70" s="75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 x14ac:dyDescent="0.25">
      <c r="A71" s="75" t="s">
        <v>147</v>
      </c>
      <c r="B71" s="43" t="s">
        <v>148</v>
      </c>
      <c r="C71" s="19" t="s">
        <v>240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5" x14ac:dyDescent="0.25">
      <c r="A72" s="75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5" x14ac:dyDescent="0.25">
      <c r="A73" s="75" t="s">
        <v>149</v>
      </c>
      <c r="B73" s="43" t="s">
        <v>150</v>
      </c>
      <c r="C73" s="19" t="s">
        <v>240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5" x14ac:dyDescent="0.25">
      <c r="A74" s="75"/>
      <c r="B74" s="43" t="s">
        <v>20</v>
      </c>
      <c r="C74" s="47" t="s">
        <v>18</v>
      </c>
      <c r="D74" s="44"/>
      <c r="E74" s="44"/>
      <c r="F74" s="44"/>
      <c r="G74" s="44"/>
      <c r="H74" s="44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 x14ac:dyDescent="0.25">
      <c r="A75" s="75" t="s">
        <v>151</v>
      </c>
      <c r="B75" s="43" t="s">
        <v>152</v>
      </c>
      <c r="C75" s="19" t="s">
        <v>240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5"/>
      <c r="B76" s="43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 x14ac:dyDescent="0.25">
      <c r="A77" s="75">
        <v>4</v>
      </c>
      <c r="B77" s="43" t="s">
        <v>195</v>
      </c>
      <c r="C77" s="19" t="s">
        <v>240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5"/>
      <c r="B78" s="43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 x14ac:dyDescent="0.25">
      <c r="A79" s="75" t="s">
        <v>79</v>
      </c>
      <c r="B79" s="43" t="s">
        <v>196</v>
      </c>
      <c r="C79" s="19" t="s">
        <v>240</v>
      </c>
      <c r="D79" s="44"/>
      <c r="E79" s="44">
        <f>D79*E80*'Входные данные'!C39/10000</f>
        <v>0</v>
      </c>
      <c r="F79" s="44">
        <f>E79*F80*'Входные данные'!D39/10000</f>
        <v>0</v>
      </c>
      <c r="G79" s="44">
        <f>F79*G80*'Входные данные'!E39/10000</f>
        <v>0</v>
      </c>
      <c r="H79" s="44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5"/>
      <c r="B80" s="43" t="s">
        <v>20</v>
      </c>
      <c r="C80" s="47" t="s">
        <v>18</v>
      </c>
      <c r="D80" s="44"/>
      <c r="E80" s="44"/>
      <c r="F80" s="44"/>
      <c r="G80" s="44"/>
      <c r="H80" s="44"/>
      <c r="I80" s="13"/>
      <c r="J80" s="13"/>
      <c r="K80" s="13"/>
    </row>
    <row r="81" spans="1:16384" x14ac:dyDescent="0.25">
      <c r="A81" s="11" t="s">
        <v>15</v>
      </c>
      <c r="B81" s="78" t="s">
        <v>22</v>
      </c>
      <c r="C81" s="78"/>
      <c r="D81" s="78"/>
      <c r="E81" s="78"/>
      <c r="F81" s="78"/>
      <c r="G81" s="78"/>
      <c r="H81" s="78"/>
      <c r="I81" s="13"/>
      <c r="J81" s="13"/>
      <c r="K81" s="13"/>
    </row>
    <row r="82" spans="1:16384" x14ac:dyDescent="0.25">
      <c r="A82" s="75">
        <v>1</v>
      </c>
      <c r="B82" s="35" t="s">
        <v>186</v>
      </c>
      <c r="C82" s="19" t="s">
        <v>240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5"/>
      <c r="B83" s="35" t="s">
        <v>253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5" t="s">
        <v>44</v>
      </c>
      <c r="B84" s="35" t="s">
        <v>95</v>
      </c>
      <c r="C84" s="19" t="s">
        <v>240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5"/>
      <c r="B85" s="35" t="s">
        <v>254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5" t="s">
        <v>45</v>
      </c>
      <c r="B86" s="35" t="s">
        <v>96</v>
      </c>
      <c r="C86" s="19" t="s">
        <v>240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31.5" x14ac:dyDescent="0.25">
      <c r="A87" s="75"/>
      <c r="B87" s="35" t="s">
        <v>255</v>
      </c>
      <c r="C87" s="19" t="s">
        <v>80</v>
      </c>
      <c r="D87" s="44"/>
      <c r="E87" s="44"/>
      <c r="F87" s="44"/>
      <c r="G87" s="44"/>
      <c r="H87" s="44"/>
    </row>
    <row r="88" spans="1:16384" x14ac:dyDescent="0.25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 x14ac:dyDescent="0.25">
      <c r="A89" s="87">
        <v>1</v>
      </c>
      <c r="B89" s="35" t="s">
        <v>160</v>
      </c>
      <c r="C89" s="19" t="s">
        <v>240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5" x14ac:dyDescent="0.25">
      <c r="A90" s="88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 x14ac:dyDescent="0.25">
      <c r="A91" s="10">
        <v>2</v>
      </c>
      <c r="B91" s="35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10" t="s">
        <v>63</v>
      </c>
      <c r="B92" s="35" t="s">
        <v>238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10">
        <v>3</v>
      </c>
      <c r="B93" s="35" t="s">
        <v>161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10" t="s">
        <v>153</v>
      </c>
      <c r="B95" s="35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 x14ac:dyDescent="0.25">
      <c r="A96" s="9" t="s">
        <v>76</v>
      </c>
      <c r="B96" s="35" t="s">
        <v>223</v>
      </c>
      <c r="C96" s="19" t="s">
        <v>87</v>
      </c>
      <c r="D96" s="44"/>
      <c r="E96" s="44"/>
      <c r="F96" s="44"/>
      <c r="G96" s="44"/>
      <c r="H96" s="44"/>
    </row>
    <row r="97" spans="1:8" ht="63" x14ac:dyDescent="0.25">
      <c r="A97" s="9" t="s">
        <v>77</v>
      </c>
      <c r="B97" s="35" t="s">
        <v>197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 x14ac:dyDescent="0.25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 x14ac:dyDescent="0.25">
      <c r="A99" s="85">
        <v>1</v>
      </c>
      <c r="B99" s="74" t="s">
        <v>192</v>
      </c>
      <c r="C99" s="19" t="s">
        <v>240</v>
      </c>
      <c r="D99" s="44"/>
      <c r="E99" s="44">
        <f>D99*E100*'Входные данные'!C44/10000</f>
        <v>0</v>
      </c>
      <c r="F99" s="44">
        <f>E99*F100*'Входные данные'!D44/10000</f>
        <v>0</v>
      </c>
      <c r="G99" s="44">
        <f>F99*G100*'Входные данные'!E44/10000</f>
        <v>0</v>
      </c>
      <c r="H99" s="44">
        <f>G99*H100*'Входные данные'!F44/10000</f>
        <v>0</v>
      </c>
    </row>
    <row r="100" spans="1:8" ht="31.5" x14ac:dyDescent="0.25">
      <c r="A100" s="85"/>
      <c r="B100" s="74"/>
      <c r="C100" s="19" t="s">
        <v>26</v>
      </c>
      <c r="D100" s="44"/>
      <c r="E100" s="44"/>
      <c r="F100" s="44"/>
      <c r="G100" s="44"/>
      <c r="H100" s="44"/>
    </row>
    <row r="101" spans="1:8" x14ac:dyDescent="0.25">
      <c r="A101" s="86" t="s">
        <v>76</v>
      </c>
      <c r="B101" s="73" t="s">
        <v>83</v>
      </c>
      <c r="C101" s="19" t="s">
        <v>240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 ht="31.5" x14ac:dyDescent="0.25">
      <c r="A102" s="86"/>
      <c r="B102" s="73"/>
      <c r="C102" s="47" t="s">
        <v>26</v>
      </c>
      <c r="D102" s="44"/>
      <c r="E102" s="44"/>
      <c r="F102" s="44"/>
      <c r="G102" s="44"/>
      <c r="H102" s="44"/>
    </row>
    <row r="103" spans="1:8" x14ac:dyDescent="0.25">
      <c r="A103" s="79" t="s">
        <v>77</v>
      </c>
      <c r="B103" s="81" t="s">
        <v>260</v>
      </c>
      <c r="C103" s="19" t="s">
        <v>240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 ht="31.5" x14ac:dyDescent="0.25">
      <c r="A104" s="80"/>
      <c r="B104" s="82"/>
      <c r="C104" s="47" t="s">
        <v>26</v>
      </c>
      <c r="D104" s="44"/>
      <c r="E104" s="44"/>
      <c r="F104" s="44"/>
      <c r="G104" s="44"/>
      <c r="H104" s="44"/>
    </row>
    <row r="105" spans="1:8" x14ac:dyDescent="0.25">
      <c r="A105" s="11" t="s">
        <v>27</v>
      </c>
      <c r="B105" s="32" t="s">
        <v>247</v>
      </c>
      <c r="C105" s="47"/>
      <c r="D105" s="44"/>
      <c r="E105" s="44"/>
      <c r="F105" s="44"/>
      <c r="G105" s="44"/>
      <c r="H105" s="44"/>
    </row>
    <row r="106" spans="1:8" ht="31.5" x14ac:dyDescent="0.25">
      <c r="A106" s="16" t="s">
        <v>153</v>
      </c>
      <c r="B106" s="35" t="s">
        <v>235</v>
      </c>
      <c r="C106" s="19" t="s">
        <v>236</v>
      </c>
      <c r="D106" s="44"/>
      <c r="E106" s="44"/>
      <c r="F106" s="44"/>
      <c r="G106" s="44"/>
      <c r="H106" s="44"/>
    </row>
    <row r="107" spans="1:8" ht="63" x14ac:dyDescent="0.25">
      <c r="A107" s="16" t="s">
        <v>76</v>
      </c>
      <c r="B107" s="35" t="s">
        <v>248</v>
      </c>
      <c r="C107" s="19" t="s">
        <v>239</v>
      </c>
      <c r="D107" s="44"/>
      <c r="E107" s="44"/>
      <c r="F107" s="44"/>
      <c r="G107" s="44"/>
      <c r="H107" s="44"/>
    </row>
    <row r="108" spans="1:8" ht="31.5" x14ac:dyDescent="0.25">
      <c r="A108" s="16" t="s">
        <v>77</v>
      </c>
      <c r="B108" s="35" t="s">
        <v>237</v>
      </c>
      <c r="C108" s="19" t="s">
        <v>240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77">
        <v>1</v>
      </c>
      <c r="B110" s="43" t="s">
        <v>257</v>
      </c>
      <c r="C110" s="19" t="s">
        <v>240</v>
      </c>
      <c r="D110" s="44"/>
      <c r="E110" s="44">
        <f>D110*E111*'Входные данные'!C48/10000</f>
        <v>0</v>
      </c>
      <c r="F110" s="44">
        <f>E110*F111*'Входные данные'!D48/10000</f>
        <v>0</v>
      </c>
      <c r="G110" s="44">
        <f>F110*G111*'Входные данные'!E48/10000</f>
        <v>0</v>
      </c>
      <c r="H110" s="44">
        <f>G110*H111*'Входные данные'!F48/10000</f>
        <v>0</v>
      </c>
    </row>
    <row r="111" spans="1:8" ht="31.5" x14ac:dyDescent="0.25">
      <c r="A111" s="77"/>
      <c r="B111" s="43" t="s">
        <v>29</v>
      </c>
      <c r="C111" s="47" t="s">
        <v>18</v>
      </c>
      <c r="D111" s="44"/>
      <c r="E111" s="44"/>
      <c r="F111" s="44"/>
      <c r="G111" s="44"/>
      <c r="H111" s="44"/>
    </row>
    <row r="112" spans="1:8" ht="31.5" x14ac:dyDescent="0.25">
      <c r="A112" s="14" t="s">
        <v>76</v>
      </c>
      <c r="B112" s="43" t="s">
        <v>176</v>
      </c>
      <c r="C112" s="47"/>
      <c r="D112" s="44"/>
      <c r="E112" s="44"/>
      <c r="F112" s="44"/>
      <c r="G112" s="44"/>
      <c r="H112" s="44"/>
    </row>
    <row r="113" spans="1:8" ht="31.5" x14ac:dyDescent="0.25">
      <c r="A113" s="14" t="s">
        <v>63</v>
      </c>
      <c r="B113" s="43" t="s">
        <v>97</v>
      </c>
      <c r="C113" s="19" t="s">
        <v>240</v>
      </c>
      <c r="D113" s="44"/>
      <c r="E113" s="44"/>
      <c r="F113" s="44"/>
      <c r="G113" s="44"/>
      <c r="H113" s="44"/>
    </row>
    <row r="114" spans="1:8" x14ac:dyDescent="0.25">
      <c r="A114" s="14" t="s">
        <v>64</v>
      </c>
      <c r="B114" s="43" t="s">
        <v>98</v>
      </c>
      <c r="C114" s="19" t="s">
        <v>240</v>
      </c>
      <c r="D114" s="44"/>
      <c r="E114" s="44"/>
      <c r="F114" s="44"/>
      <c r="G114" s="44"/>
      <c r="H114" s="44"/>
    </row>
    <row r="115" spans="1:8" x14ac:dyDescent="0.25">
      <c r="A115" s="14" t="s">
        <v>65</v>
      </c>
      <c r="B115" s="43" t="s">
        <v>99</v>
      </c>
      <c r="C115" s="19" t="s">
        <v>240</v>
      </c>
      <c r="D115" s="44"/>
      <c r="E115" s="44"/>
      <c r="F115" s="44"/>
      <c r="G115" s="44"/>
      <c r="H115" s="44"/>
    </row>
    <row r="116" spans="1:8" ht="31.5" x14ac:dyDescent="0.25">
      <c r="A116" s="14" t="s">
        <v>66</v>
      </c>
      <c r="B116" s="43" t="s">
        <v>100</v>
      </c>
      <c r="C116" s="19" t="s">
        <v>240</v>
      </c>
      <c r="D116" s="44"/>
      <c r="E116" s="44"/>
      <c r="F116" s="44"/>
      <c r="G116" s="44"/>
      <c r="H116" s="44"/>
    </row>
    <row r="117" spans="1:8" ht="47.25" x14ac:dyDescent="0.25">
      <c r="A117" s="14" t="s">
        <v>68</v>
      </c>
      <c r="B117" s="43" t="s">
        <v>101</v>
      </c>
      <c r="C117" s="19" t="s">
        <v>240</v>
      </c>
      <c r="D117" s="44"/>
      <c r="E117" s="44"/>
      <c r="F117" s="44"/>
      <c r="G117" s="44"/>
      <c r="H117" s="44"/>
    </row>
    <row r="118" spans="1:8" x14ac:dyDescent="0.25">
      <c r="A118" s="14" t="s">
        <v>69</v>
      </c>
      <c r="B118" s="43" t="s">
        <v>102</v>
      </c>
      <c r="C118" s="19" t="s">
        <v>240</v>
      </c>
      <c r="D118" s="44"/>
      <c r="E118" s="44"/>
      <c r="F118" s="44"/>
      <c r="G118" s="44"/>
      <c r="H118" s="44"/>
    </row>
    <row r="119" spans="1:8" ht="47.25" x14ac:dyDescent="0.25">
      <c r="A119" s="14" t="s">
        <v>70</v>
      </c>
      <c r="B119" s="43" t="s">
        <v>103</v>
      </c>
      <c r="C119" s="19" t="s">
        <v>240</v>
      </c>
      <c r="D119" s="44"/>
      <c r="E119" s="44"/>
      <c r="F119" s="44"/>
      <c r="G119" s="44"/>
      <c r="H119" s="44"/>
    </row>
    <row r="120" spans="1:8" ht="31.5" x14ac:dyDescent="0.25">
      <c r="A120" s="14" t="s">
        <v>71</v>
      </c>
      <c r="B120" s="43" t="s">
        <v>104</v>
      </c>
      <c r="C120" s="19" t="s">
        <v>240</v>
      </c>
      <c r="D120" s="44"/>
      <c r="E120" s="44"/>
      <c r="F120" s="44"/>
      <c r="G120" s="44"/>
      <c r="H120" s="44"/>
    </row>
    <row r="121" spans="1:8" x14ac:dyDescent="0.25">
      <c r="A121" s="14" t="s">
        <v>72</v>
      </c>
      <c r="B121" s="43" t="s">
        <v>105</v>
      </c>
      <c r="C121" s="19" t="s">
        <v>240</v>
      </c>
      <c r="D121" s="44"/>
      <c r="E121" s="44"/>
      <c r="F121" s="44"/>
      <c r="G121" s="44"/>
      <c r="H121" s="44"/>
    </row>
    <row r="122" spans="1:8" ht="31.5" x14ac:dyDescent="0.25">
      <c r="A122" s="14" t="s">
        <v>73</v>
      </c>
      <c r="B122" s="43" t="s">
        <v>106</v>
      </c>
      <c r="C122" s="19" t="s">
        <v>240</v>
      </c>
      <c r="D122" s="44"/>
      <c r="E122" s="44"/>
      <c r="F122" s="44"/>
      <c r="G122" s="44"/>
      <c r="H122" s="44"/>
    </row>
    <row r="123" spans="1:8" x14ac:dyDescent="0.25">
      <c r="A123" s="14" t="s">
        <v>177</v>
      </c>
      <c r="B123" s="43" t="s">
        <v>107</v>
      </c>
      <c r="C123" s="19" t="s">
        <v>240</v>
      </c>
      <c r="D123" s="44"/>
      <c r="E123" s="44"/>
      <c r="F123" s="44"/>
      <c r="G123" s="44"/>
      <c r="H123" s="44"/>
    </row>
    <row r="124" spans="1:8" ht="31.5" x14ac:dyDescent="0.25">
      <c r="A124" s="14" t="s">
        <v>178</v>
      </c>
      <c r="B124" s="43" t="s">
        <v>108</v>
      </c>
      <c r="C124" s="19" t="s">
        <v>240</v>
      </c>
      <c r="D124" s="44"/>
      <c r="E124" s="44"/>
      <c r="F124" s="44"/>
      <c r="G124" s="44"/>
      <c r="H124" s="44"/>
    </row>
    <row r="125" spans="1:8" ht="31.5" x14ac:dyDescent="0.25">
      <c r="A125" s="14" t="s">
        <v>179</v>
      </c>
      <c r="B125" s="43" t="s">
        <v>109</v>
      </c>
      <c r="C125" s="19" t="s">
        <v>240</v>
      </c>
      <c r="D125" s="44"/>
      <c r="E125" s="44"/>
      <c r="F125" s="44"/>
      <c r="G125" s="44"/>
      <c r="H125" s="44"/>
    </row>
    <row r="126" spans="1:8" ht="31.5" x14ac:dyDescent="0.25">
      <c r="A126" s="14" t="s">
        <v>180</v>
      </c>
      <c r="B126" s="43" t="s">
        <v>110</v>
      </c>
      <c r="C126" s="19" t="s">
        <v>240</v>
      </c>
      <c r="D126" s="44"/>
      <c r="E126" s="44"/>
      <c r="F126" s="44"/>
      <c r="G126" s="44"/>
      <c r="H126" s="44"/>
    </row>
    <row r="127" spans="1:8" ht="47.25" x14ac:dyDescent="0.25">
      <c r="A127" s="14" t="s">
        <v>181</v>
      </c>
      <c r="B127" s="43" t="s">
        <v>111</v>
      </c>
      <c r="C127" s="19" t="s">
        <v>240</v>
      </c>
      <c r="D127" s="44"/>
      <c r="E127" s="44"/>
      <c r="F127" s="44"/>
      <c r="G127" s="44"/>
      <c r="H127" s="44"/>
    </row>
    <row r="128" spans="1:8" x14ac:dyDescent="0.25">
      <c r="A128" s="14" t="s">
        <v>182</v>
      </c>
      <c r="B128" s="43" t="s">
        <v>112</v>
      </c>
      <c r="C128" s="19" t="s">
        <v>240</v>
      </c>
      <c r="D128" s="44"/>
      <c r="E128" s="44"/>
      <c r="F128" s="44"/>
      <c r="G128" s="44"/>
      <c r="H128" s="44"/>
    </row>
    <row r="129" spans="1:8" ht="31.5" x14ac:dyDescent="0.25">
      <c r="A129" s="14" t="s">
        <v>183</v>
      </c>
      <c r="B129" s="43" t="s">
        <v>113</v>
      </c>
      <c r="C129" s="19" t="s">
        <v>240</v>
      </c>
      <c r="D129" s="44"/>
      <c r="E129" s="44"/>
      <c r="F129" s="44"/>
      <c r="G129" s="44"/>
      <c r="H129" s="44"/>
    </row>
    <row r="130" spans="1:8" ht="31.5" x14ac:dyDescent="0.25">
      <c r="A130" s="14" t="s">
        <v>184</v>
      </c>
      <c r="B130" s="43" t="s">
        <v>114</v>
      </c>
      <c r="C130" s="19" t="s">
        <v>240</v>
      </c>
      <c r="D130" s="44"/>
      <c r="E130" s="44"/>
      <c r="F130" s="44"/>
      <c r="G130" s="44"/>
      <c r="H130" s="44"/>
    </row>
    <row r="131" spans="1:8" x14ac:dyDescent="0.25">
      <c r="A131" s="14" t="s">
        <v>185</v>
      </c>
      <c r="B131" s="43" t="s">
        <v>115</v>
      </c>
      <c r="C131" s="19" t="s">
        <v>240</v>
      </c>
      <c r="D131" s="44"/>
      <c r="E131" s="44"/>
      <c r="F131" s="44"/>
      <c r="G131" s="44"/>
      <c r="H131" s="44"/>
    </row>
    <row r="132" spans="1:8" ht="31.5" x14ac:dyDescent="0.25">
      <c r="A132" s="10" t="s">
        <v>77</v>
      </c>
      <c r="B132" s="35" t="s">
        <v>159</v>
      </c>
      <c r="C132" s="19" t="s">
        <v>240</v>
      </c>
      <c r="D132" s="44">
        <f>D110</f>
        <v>0</v>
      </c>
      <c r="E132" s="44">
        <f>E110</f>
        <v>0</v>
      </c>
      <c r="F132" s="44">
        <f>F110</f>
        <v>0</v>
      </c>
      <c r="G132" s="44">
        <f>G110</f>
        <v>0</v>
      </c>
      <c r="H132" s="44">
        <f>H110</f>
        <v>0</v>
      </c>
    </row>
    <row r="133" spans="1:8" x14ac:dyDescent="0.25">
      <c r="A133" s="10" t="s">
        <v>49</v>
      </c>
      <c r="B133" s="35" t="s">
        <v>89</v>
      </c>
      <c r="C133" s="19" t="s">
        <v>240</v>
      </c>
      <c r="D133" s="44"/>
      <c r="E133" s="44"/>
      <c r="F133" s="44"/>
      <c r="G133" s="44"/>
      <c r="H133" s="44"/>
    </row>
    <row r="134" spans="1:8" x14ac:dyDescent="0.25">
      <c r="A134" s="10" t="s">
        <v>50</v>
      </c>
      <c r="B134" s="35" t="s">
        <v>31</v>
      </c>
      <c r="C134" s="19" t="s">
        <v>240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 x14ac:dyDescent="0.25">
      <c r="A135" s="18" t="s">
        <v>81</v>
      </c>
      <c r="B135" s="35" t="s">
        <v>226</v>
      </c>
      <c r="C135" s="19" t="s">
        <v>240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 x14ac:dyDescent="0.25">
      <c r="A136" s="10" t="s">
        <v>244</v>
      </c>
      <c r="B136" s="35" t="s">
        <v>229</v>
      </c>
      <c r="C136" s="19" t="s">
        <v>240</v>
      </c>
      <c r="D136" s="44"/>
      <c r="E136" s="44"/>
      <c r="F136" s="44"/>
      <c r="G136" s="44"/>
      <c r="H136" s="44"/>
    </row>
    <row r="137" spans="1:8" x14ac:dyDescent="0.25">
      <c r="A137" s="10" t="s">
        <v>245</v>
      </c>
      <c r="B137" s="35" t="s">
        <v>228</v>
      </c>
      <c r="C137" s="19" t="s">
        <v>240</v>
      </c>
      <c r="D137" s="44"/>
      <c r="E137" s="44"/>
      <c r="F137" s="44"/>
      <c r="G137" s="44"/>
      <c r="H137" s="44"/>
    </row>
    <row r="138" spans="1:8" x14ac:dyDescent="0.25">
      <c r="A138" s="10" t="s">
        <v>246</v>
      </c>
      <c r="B138" s="35" t="s">
        <v>227</v>
      </c>
      <c r="C138" s="19" t="s">
        <v>240</v>
      </c>
      <c r="D138" s="44"/>
      <c r="E138" s="44"/>
      <c r="F138" s="44"/>
      <c r="G138" s="44"/>
      <c r="H138" s="44"/>
    </row>
    <row r="139" spans="1:8" x14ac:dyDescent="0.25">
      <c r="A139" s="10" t="s">
        <v>243</v>
      </c>
      <c r="B139" s="35" t="s">
        <v>230</v>
      </c>
      <c r="C139" s="19" t="s">
        <v>240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 x14ac:dyDescent="0.25">
      <c r="A140" s="21" t="s">
        <v>35</v>
      </c>
      <c r="B140" s="32" t="s">
        <v>249</v>
      </c>
      <c r="C140" s="20"/>
      <c r="D140" s="20"/>
      <c r="E140" s="20"/>
      <c r="F140" s="20"/>
      <c r="G140" s="20"/>
      <c r="H140" s="20"/>
    </row>
    <row r="141" spans="1:8" ht="31.5" x14ac:dyDescent="0.25">
      <c r="A141" s="9">
        <v>1</v>
      </c>
      <c r="B141" s="35" t="s">
        <v>252</v>
      </c>
      <c r="C141" s="19" t="s">
        <v>240</v>
      </c>
      <c r="D141" s="44">
        <f>D142+D145</f>
        <v>0</v>
      </c>
      <c r="E141" s="44">
        <f>E142+E145</f>
        <v>0</v>
      </c>
      <c r="F141" s="44">
        <f>F142+F145</f>
        <v>0</v>
      </c>
      <c r="G141" s="44">
        <f>G142+G145</f>
        <v>0</v>
      </c>
      <c r="H141" s="44">
        <f>H142+H145</f>
        <v>0</v>
      </c>
    </row>
    <row r="142" spans="1:8" x14ac:dyDescent="0.25">
      <c r="A142" s="18" t="s">
        <v>44</v>
      </c>
      <c r="B142" s="35" t="s">
        <v>37</v>
      </c>
      <c r="C142" s="19" t="s">
        <v>240</v>
      </c>
      <c r="D142" s="44">
        <f>D143+D144</f>
        <v>0</v>
      </c>
      <c r="E142" s="44">
        <f>E143+E144</f>
        <v>0</v>
      </c>
      <c r="F142" s="44">
        <f>F143+F144</f>
        <v>0</v>
      </c>
      <c r="G142" s="44">
        <f>G143+G144</f>
        <v>0</v>
      </c>
      <c r="H142" s="44">
        <f>H143+H144</f>
        <v>0</v>
      </c>
    </row>
    <row r="143" spans="1:8" x14ac:dyDescent="0.25">
      <c r="A143" s="18" t="s">
        <v>91</v>
      </c>
      <c r="B143" s="35" t="s">
        <v>189</v>
      </c>
      <c r="C143" s="19" t="s">
        <v>240</v>
      </c>
      <c r="D143" s="44"/>
      <c r="E143" s="44"/>
      <c r="F143" s="44"/>
      <c r="G143" s="44"/>
      <c r="H143" s="44"/>
    </row>
    <row r="144" spans="1:8" x14ac:dyDescent="0.25">
      <c r="A144" s="18" t="s">
        <v>67</v>
      </c>
      <c r="B144" s="35" t="s">
        <v>190</v>
      </c>
      <c r="C144" s="19" t="s">
        <v>240</v>
      </c>
      <c r="D144" s="44"/>
      <c r="E144" s="44"/>
      <c r="F144" s="44"/>
      <c r="G144" s="44"/>
      <c r="H144" s="44"/>
    </row>
    <row r="145" spans="1:16384" x14ac:dyDescent="0.25">
      <c r="A145" s="18" t="s">
        <v>45</v>
      </c>
      <c r="B145" s="35" t="s">
        <v>116</v>
      </c>
      <c r="C145" s="19" t="s">
        <v>240</v>
      </c>
      <c r="D145" s="44"/>
      <c r="E145" s="44"/>
      <c r="F145" s="44"/>
      <c r="G145" s="44"/>
      <c r="H145" s="44"/>
    </row>
    <row r="146" spans="1:16384" ht="31.5" x14ac:dyDescent="0.25">
      <c r="A146" s="10">
        <v>2</v>
      </c>
      <c r="B146" s="35" t="s">
        <v>250</v>
      </c>
      <c r="C146" s="19" t="s">
        <v>240</v>
      </c>
      <c r="D146" s="44"/>
      <c r="E146" s="44"/>
      <c r="F146" s="44"/>
      <c r="G146" s="44"/>
      <c r="H146" s="44"/>
    </row>
    <row r="147" spans="1:16384" x14ac:dyDescent="0.25">
      <c r="A147" s="49" t="s">
        <v>63</v>
      </c>
      <c r="B147" s="3" t="s">
        <v>256</v>
      </c>
      <c r="C147" s="19" t="s">
        <v>240</v>
      </c>
      <c r="D147" s="44"/>
      <c r="E147" s="44"/>
      <c r="F147" s="44"/>
      <c r="G147" s="44"/>
      <c r="H147" s="44"/>
    </row>
    <row r="148" spans="1:16384" ht="31.5" x14ac:dyDescent="0.25">
      <c r="A148" s="10">
        <v>3</v>
      </c>
      <c r="B148" s="55" t="s">
        <v>251</v>
      </c>
      <c r="C148" s="19" t="s">
        <v>240</v>
      </c>
      <c r="D148" s="44">
        <f>D141-D146</f>
        <v>0</v>
      </c>
      <c r="E148" s="44">
        <f>E141-E146</f>
        <v>0</v>
      </c>
      <c r="F148" s="44">
        <f>F141-F146</f>
        <v>0</v>
      </c>
      <c r="G148" s="44">
        <f>G141-G146</f>
        <v>0</v>
      </c>
      <c r="H148" s="44">
        <f>H141-H146</f>
        <v>0</v>
      </c>
    </row>
    <row r="149" spans="1:16384" x14ac:dyDescent="0.25">
      <c r="A149" s="10" t="s">
        <v>78</v>
      </c>
      <c r="B149" s="35" t="s">
        <v>88</v>
      </c>
      <c r="C149" s="19" t="s">
        <v>240</v>
      </c>
      <c r="D149" s="44"/>
      <c r="E149" s="44"/>
      <c r="F149" s="44"/>
      <c r="G149" s="44"/>
      <c r="H149" s="44"/>
    </row>
    <row r="150" spans="1:16384" x14ac:dyDescent="0.25">
      <c r="A150" s="11" t="s">
        <v>242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10">
        <v>1</v>
      </c>
      <c r="B151" s="35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7.25" x14ac:dyDescent="0.25">
      <c r="A152" s="10" t="s">
        <v>76</v>
      </c>
      <c r="B152" s="35" t="s">
        <v>41</v>
      </c>
      <c r="C152" s="19" t="s">
        <v>9</v>
      </c>
      <c r="D152" s="44"/>
      <c r="E152" s="44"/>
      <c r="F152" s="44"/>
      <c r="G152" s="44"/>
      <c r="H152" s="44"/>
    </row>
    <row r="153" spans="1:16384" ht="31.5" x14ac:dyDescent="0.25">
      <c r="A153" s="10" t="s">
        <v>77</v>
      </c>
      <c r="B153" s="35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7.25" x14ac:dyDescent="0.25">
      <c r="A154" s="10" t="s">
        <v>78</v>
      </c>
      <c r="B154" s="35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 x14ac:dyDescent="0.25">
      <c r="A155" s="9" t="s">
        <v>79</v>
      </c>
      <c r="B155" s="35" t="s">
        <v>117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76" t="s">
        <v>84</v>
      </c>
      <c r="B156" s="73" t="s">
        <v>187</v>
      </c>
      <c r="C156" s="19" t="s">
        <v>162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76"/>
      <c r="B157" s="73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14" t="s">
        <v>85</v>
      </c>
      <c r="B158" s="43" t="s">
        <v>188</v>
      </c>
      <c r="C158" s="47" t="s">
        <v>240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A47:A48"/>
    <mergeCell ref="A43:A44"/>
    <mergeCell ref="A49:A50"/>
    <mergeCell ref="A51:A52"/>
    <mergeCell ref="A53:A54"/>
    <mergeCell ref="A1:H1"/>
    <mergeCell ref="A2:H2"/>
    <mergeCell ref="A4:A5"/>
    <mergeCell ref="B4:B5"/>
    <mergeCell ref="F4:H4"/>
    <mergeCell ref="C4:C5"/>
    <mergeCell ref="A65:A66"/>
    <mergeCell ref="A67:A68"/>
    <mergeCell ref="A69:A70"/>
    <mergeCell ref="A99:A100"/>
    <mergeCell ref="A101:A102"/>
    <mergeCell ref="A89:A90"/>
    <mergeCell ref="A77:A78"/>
    <mergeCell ref="A86:A87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158"/>
  <sheetViews>
    <sheetView tabSelected="1" showWhiteSpace="0" zoomScale="110" zoomScaleNormal="110" zoomScaleSheetLayoutView="150" zoomScalePageLayoutView="120" workbookViewId="0">
      <selection activeCell="L144" sqref="L144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89" t="s">
        <v>265</v>
      </c>
      <c r="B1" s="89"/>
      <c r="C1" s="89"/>
      <c r="D1" s="89"/>
      <c r="E1" s="89"/>
      <c r="F1" s="89"/>
      <c r="G1" s="89"/>
      <c r="H1" s="89"/>
    </row>
    <row r="2" spans="1:8" ht="42.75" customHeight="1" x14ac:dyDescent="0.3">
      <c r="A2" s="90" t="s">
        <v>266</v>
      </c>
      <c r="B2" s="91"/>
      <c r="C2" s="91"/>
      <c r="D2" s="91"/>
      <c r="E2" s="91"/>
      <c r="F2" s="91"/>
      <c r="G2" s="91"/>
      <c r="H2" s="91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69" t="s">
        <v>0</v>
      </c>
      <c r="B4" s="92" t="s">
        <v>1</v>
      </c>
      <c r="C4" s="69" t="s">
        <v>2</v>
      </c>
      <c r="D4" s="61" t="s">
        <v>3</v>
      </c>
      <c r="E4" s="61" t="s">
        <v>93</v>
      </c>
      <c r="F4" s="69" t="s">
        <v>4</v>
      </c>
      <c r="G4" s="93"/>
      <c r="H4" s="93"/>
    </row>
    <row r="5" spans="1:8" x14ac:dyDescent="0.25">
      <c r="A5" s="69"/>
      <c r="B5" s="92"/>
      <c r="C5" s="69"/>
      <c r="D5" s="5">
        <v>2020</v>
      </c>
      <c r="E5" s="61">
        <v>2021</v>
      </c>
      <c r="F5" s="5">
        <v>2022</v>
      </c>
      <c r="G5" s="5">
        <v>2023</v>
      </c>
      <c r="H5" s="5">
        <v>2024</v>
      </c>
    </row>
    <row r="6" spans="1:8" x14ac:dyDescent="0.25">
      <c r="A6" s="6" t="s">
        <v>5</v>
      </c>
      <c r="B6" s="65" t="s">
        <v>6</v>
      </c>
      <c r="C6" s="7"/>
      <c r="D6" s="7"/>
      <c r="E6" s="7"/>
      <c r="F6" s="7"/>
      <c r="G6" s="7"/>
      <c r="H6" s="7"/>
    </row>
    <row r="7" spans="1:8" x14ac:dyDescent="0.25">
      <c r="A7" s="51" t="s">
        <v>76</v>
      </c>
      <c r="B7" s="63" t="s">
        <v>234</v>
      </c>
      <c r="C7" s="19" t="s">
        <v>9</v>
      </c>
      <c r="D7" s="44">
        <v>7183</v>
      </c>
      <c r="E7" s="44">
        <v>7186</v>
      </c>
      <c r="F7" s="44">
        <f>E7+E14-E15+E16</f>
        <v>7189</v>
      </c>
      <c r="G7" s="44">
        <f>F7+F14-F15+F16</f>
        <v>7192</v>
      </c>
      <c r="H7" s="44">
        <f>G7+G14-G15+G16</f>
        <v>7195</v>
      </c>
    </row>
    <row r="8" spans="1:8" x14ac:dyDescent="0.25">
      <c r="A8" s="51"/>
      <c r="B8" s="63" t="s">
        <v>224</v>
      </c>
      <c r="C8" s="19" t="s">
        <v>9</v>
      </c>
      <c r="D8" s="44"/>
      <c r="E8" s="44"/>
      <c r="F8" s="44"/>
      <c r="G8" s="44"/>
      <c r="H8" s="44"/>
    </row>
    <row r="9" spans="1:8" x14ac:dyDescent="0.25">
      <c r="A9" s="51" t="s">
        <v>45</v>
      </c>
      <c r="B9" s="63" t="s">
        <v>225</v>
      </c>
      <c r="C9" s="19" t="s">
        <v>9</v>
      </c>
      <c r="D9" s="44">
        <v>7183</v>
      </c>
      <c r="E9" s="44">
        <v>7186</v>
      </c>
      <c r="F9" s="44">
        <f t="shared" ref="F9:H9" si="0">F7-F8</f>
        <v>7189</v>
      </c>
      <c r="G9" s="44">
        <f t="shared" si="0"/>
        <v>7192</v>
      </c>
      <c r="H9" s="44">
        <f t="shared" si="0"/>
        <v>7195</v>
      </c>
    </row>
    <row r="10" spans="1:8" ht="31.5" x14ac:dyDescent="0.25">
      <c r="A10" s="51" t="s">
        <v>76</v>
      </c>
      <c r="B10" s="63" t="s">
        <v>233</v>
      </c>
      <c r="C10" s="19" t="s">
        <v>9</v>
      </c>
      <c r="D10" s="44">
        <v>1060</v>
      </c>
      <c r="E10" s="44">
        <v>1043</v>
      </c>
      <c r="F10" s="44">
        <v>1043</v>
      </c>
      <c r="G10" s="44">
        <v>1043</v>
      </c>
      <c r="H10" s="44">
        <v>1043</v>
      </c>
    </row>
    <row r="11" spans="1:8" ht="31.5" x14ac:dyDescent="0.25">
      <c r="A11" s="51" t="s">
        <v>77</v>
      </c>
      <c r="B11" s="63" t="s">
        <v>231</v>
      </c>
      <c r="C11" s="19" t="s">
        <v>9</v>
      </c>
      <c r="D11" s="44">
        <v>3610</v>
      </c>
      <c r="E11" s="44">
        <v>3620</v>
      </c>
      <c r="F11" s="44">
        <v>3596</v>
      </c>
      <c r="G11" s="44">
        <v>3596</v>
      </c>
      <c r="H11" s="44">
        <v>3596</v>
      </c>
    </row>
    <row r="12" spans="1:8" ht="31.5" x14ac:dyDescent="0.25">
      <c r="A12" s="51" t="s">
        <v>78</v>
      </c>
      <c r="B12" s="63" t="s">
        <v>232</v>
      </c>
      <c r="C12" s="19" t="s">
        <v>9</v>
      </c>
      <c r="D12" s="44">
        <v>2540</v>
      </c>
      <c r="E12" s="44">
        <f>E7-E11-E10</f>
        <v>2523</v>
      </c>
      <c r="F12" s="44">
        <f t="shared" ref="F12:H12" si="1">F7-F11-F10</f>
        <v>2550</v>
      </c>
      <c r="G12" s="44">
        <f t="shared" si="1"/>
        <v>2553</v>
      </c>
      <c r="H12" s="44">
        <f t="shared" si="1"/>
        <v>2556</v>
      </c>
    </row>
    <row r="13" spans="1:8" x14ac:dyDescent="0.25">
      <c r="A13" s="53" t="s">
        <v>79</v>
      </c>
      <c r="B13" s="63" t="s">
        <v>94</v>
      </c>
      <c r="C13" s="19" t="s">
        <v>9</v>
      </c>
      <c r="D13" s="44">
        <f>(D7+E7)/2</f>
        <v>7184.5</v>
      </c>
      <c r="E13" s="44">
        <f>D9+E14+E16-E15</f>
        <v>7186</v>
      </c>
      <c r="F13" s="44">
        <f>(F7+G7)/2</f>
        <v>7190.5</v>
      </c>
      <c r="G13" s="44">
        <f>(G7+H7)/2</f>
        <v>7193.5</v>
      </c>
      <c r="H13" s="44">
        <f>(H7+(H7+H14-H15+H16))/2</f>
        <v>7196.5</v>
      </c>
    </row>
    <row r="14" spans="1:8" ht="31.5" x14ac:dyDescent="0.25">
      <c r="A14" s="50" t="s">
        <v>84</v>
      </c>
      <c r="B14" s="63" t="s">
        <v>74</v>
      </c>
      <c r="C14" s="19" t="s">
        <v>9</v>
      </c>
      <c r="D14" s="44">
        <v>58</v>
      </c>
      <c r="E14" s="44">
        <v>43</v>
      </c>
      <c r="F14" s="44">
        <v>43</v>
      </c>
      <c r="G14" s="44">
        <v>43</v>
      </c>
      <c r="H14" s="44">
        <v>43</v>
      </c>
    </row>
    <row r="15" spans="1:8" x14ac:dyDescent="0.25">
      <c r="A15" s="50" t="s">
        <v>85</v>
      </c>
      <c r="B15" s="63" t="s">
        <v>75</v>
      </c>
      <c r="C15" s="19" t="s">
        <v>9</v>
      </c>
      <c r="D15" s="44">
        <v>51</v>
      </c>
      <c r="E15" s="44">
        <v>55</v>
      </c>
      <c r="F15" s="44">
        <v>55</v>
      </c>
      <c r="G15" s="44">
        <v>55</v>
      </c>
      <c r="H15" s="44">
        <v>55</v>
      </c>
    </row>
    <row r="16" spans="1:8" x14ac:dyDescent="0.25">
      <c r="A16" s="50" t="s">
        <v>86</v>
      </c>
      <c r="B16" s="63" t="s">
        <v>90</v>
      </c>
      <c r="C16" s="19" t="s">
        <v>9</v>
      </c>
      <c r="D16" s="44">
        <v>15</v>
      </c>
      <c r="E16" s="44">
        <v>15</v>
      </c>
      <c r="F16" s="44">
        <v>15</v>
      </c>
      <c r="G16" s="44">
        <v>15</v>
      </c>
      <c r="H16" s="44">
        <v>15</v>
      </c>
    </row>
    <row r="17" spans="1:8" ht="31.5" x14ac:dyDescent="0.25">
      <c r="A17" s="50" t="s">
        <v>154</v>
      </c>
      <c r="B17" s="63" t="s">
        <v>10</v>
      </c>
      <c r="C17" s="19" t="s">
        <v>241</v>
      </c>
      <c r="D17" s="44">
        <f>D14/D13*1000</f>
        <v>8.0729347901732904</v>
      </c>
      <c r="E17" s="44">
        <f>E14/E13*1000</f>
        <v>5.9838575006957981</v>
      </c>
      <c r="F17" s="44">
        <f>F14/F13*1000</f>
        <v>5.9801126486336136</v>
      </c>
      <c r="G17" s="44">
        <f>G14/G13*1000</f>
        <v>5.9776186835337457</v>
      </c>
      <c r="H17" s="44">
        <f>H14/H13*1000</f>
        <v>5.9751267977489055</v>
      </c>
    </row>
    <row r="18" spans="1:8" ht="31.5" x14ac:dyDescent="0.25">
      <c r="A18" s="50" t="s">
        <v>155</v>
      </c>
      <c r="B18" s="63" t="s">
        <v>11</v>
      </c>
      <c r="C18" s="19" t="s">
        <v>241</v>
      </c>
      <c r="D18" s="44">
        <f>D15/D13*1000</f>
        <v>7.0986150741178919</v>
      </c>
      <c r="E18" s="44">
        <f>E15/E13*1000</f>
        <v>7.6537712218202056</v>
      </c>
      <c r="F18" s="44">
        <f>F15/F13*1000</f>
        <v>7.6489812947639244</v>
      </c>
      <c r="G18" s="44">
        <f>G15/G13*1000</f>
        <v>7.6457913394036288</v>
      </c>
      <c r="H18" s="44">
        <f>H15/H13*1000</f>
        <v>7.6426040436323213</v>
      </c>
    </row>
    <row r="19" spans="1:8" ht="31.5" x14ac:dyDescent="0.25">
      <c r="A19" s="50" t="s">
        <v>156</v>
      </c>
      <c r="B19" s="63" t="s">
        <v>12</v>
      </c>
      <c r="C19" s="19" t="s">
        <v>241</v>
      </c>
      <c r="D19" s="44">
        <f>D17-D18</f>
        <v>0.97431971605539847</v>
      </c>
      <c r="E19" s="44">
        <f>E17-E18</f>
        <v>-1.6699137211244075</v>
      </c>
      <c r="F19" s="44">
        <f>F17-F18</f>
        <v>-1.6688686461303108</v>
      </c>
      <c r="G19" s="44">
        <f>G17-G18</f>
        <v>-1.6681726558698831</v>
      </c>
      <c r="H19" s="44">
        <f>H17-H18</f>
        <v>-1.6674772458834157</v>
      </c>
    </row>
    <row r="20" spans="1:8" ht="31.5" x14ac:dyDescent="0.25">
      <c r="A20" s="50" t="s">
        <v>157</v>
      </c>
      <c r="B20" s="63" t="s">
        <v>13</v>
      </c>
      <c r="C20" s="19" t="s">
        <v>241</v>
      </c>
      <c r="D20" s="44">
        <f>D16/D13*1000</f>
        <v>2.0878279629758509</v>
      </c>
      <c r="E20" s="44">
        <f>E16/E13*1000</f>
        <v>2.0873921514055107</v>
      </c>
      <c r="F20" s="44">
        <f>F16/F13*1000</f>
        <v>2.0860858076628883</v>
      </c>
      <c r="G20" s="44">
        <f>G16/G13*1000</f>
        <v>2.0852158198373529</v>
      </c>
      <c r="H20" s="44">
        <f>H16/H13*1000</f>
        <v>2.0843465573542694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38.25" customHeight="1" x14ac:dyDescent="0.25">
      <c r="A22" s="83">
        <v>1</v>
      </c>
      <c r="B22" s="73" t="s">
        <v>118</v>
      </c>
      <c r="C22" s="19" t="s">
        <v>240</v>
      </c>
      <c r="D22" s="44">
        <f>D24+D26+D77+D79</f>
        <v>23.2</v>
      </c>
      <c r="E22" s="44">
        <f>E24+E26+E77+E79</f>
        <v>24.5</v>
      </c>
      <c r="F22" s="44">
        <f>F24+F26+F77+F79</f>
        <v>25.3</v>
      </c>
      <c r="G22" s="44">
        <f>G24+G26+G77+G79</f>
        <v>26.1</v>
      </c>
      <c r="H22" s="44">
        <f>H24+H26+H77+H79</f>
        <v>26.9</v>
      </c>
    </row>
    <row r="23" spans="1:8" ht="31.5" x14ac:dyDescent="0.25">
      <c r="A23" s="83"/>
      <c r="B23" s="73"/>
      <c r="C23" s="47" t="s">
        <v>258</v>
      </c>
      <c r="D23" s="44">
        <v>101.4</v>
      </c>
      <c r="E23" s="56">
        <f>E22/D22*100</f>
        <v>105.60344827586208</v>
      </c>
      <c r="F23" s="56">
        <f>F22/E22*100</f>
        <v>103.26530612244898</v>
      </c>
      <c r="G23" s="56">
        <f>G22/F22*100</f>
        <v>103.16205533596839</v>
      </c>
      <c r="H23" s="56">
        <f>H22/G22*100</f>
        <v>103.06513409961684</v>
      </c>
    </row>
    <row r="24" spans="1:8" ht="47.25" customHeight="1" x14ac:dyDescent="0.25">
      <c r="A24" s="83" t="s">
        <v>76</v>
      </c>
      <c r="B24" s="73" t="s">
        <v>193</v>
      </c>
      <c r="C24" s="19" t="s">
        <v>240</v>
      </c>
      <c r="D24" s="44"/>
      <c r="E24" s="44"/>
      <c r="F24" s="44"/>
      <c r="G24" s="44"/>
      <c r="H24" s="44"/>
    </row>
    <row r="25" spans="1:8" ht="31.5" x14ac:dyDescent="0.25">
      <c r="A25" s="83"/>
      <c r="B25" s="73"/>
      <c r="C25" s="47" t="s">
        <v>258</v>
      </c>
      <c r="D25" s="44"/>
      <c r="E25" s="56"/>
      <c r="F25" s="56"/>
      <c r="G25" s="56"/>
      <c r="H25" s="56"/>
    </row>
    <row r="26" spans="1:8" ht="56.25" customHeight="1" x14ac:dyDescent="0.25">
      <c r="A26" s="84">
        <v>3</v>
      </c>
      <c r="B26" s="73" t="s">
        <v>194</v>
      </c>
      <c r="C26" s="19" t="s">
        <v>240</v>
      </c>
      <c r="D26" s="44">
        <f>D29+D35+D37+D39+D41+D43+D45+D47+D49+D51+D53+D55+D57+D59+D31+D33+D61+D63+D65+D67+D69+D71+D73+D75</f>
        <v>3.5999999999999996</v>
      </c>
      <c r="E26" s="44">
        <f>E29+E35+E37+E39+E41+E43+E45+E47+E49+E51+E53+E55+E57+E59+E31+E33+E61+E63+E65+E67+E69+E71+E73+E75</f>
        <v>4.0999999999999996</v>
      </c>
      <c r="F26" s="44">
        <f>F29+F35+F37+F39+F41+F43+F45+F47+F49+F51+F53+F55+F57+F59+F31+F33+F61+F63+F65+F67+F69+F71+F73+F75</f>
        <v>4.3</v>
      </c>
      <c r="G26" s="44">
        <f>G29+G35+G37+G39+G41+G43+G45+G47+G49+G51+G53+G55+G57+G59+G31+G33+G61+G63+G65+G67+G69+G71+G73+G75</f>
        <v>4.5</v>
      </c>
      <c r="H26" s="44">
        <f>H29+H35+H37+H39+H41+H43+H45+H47+H49+H51+H53+H55+H57+H59+H31+H33+H61+H63+H65+H67+H69+H71+H73+H75</f>
        <v>4.6999999999999993</v>
      </c>
    </row>
    <row r="27" spans="1:8" ht="31.5" x14ac:dyDescent="0.25">
      <c r="A27" s="84"/>
      <c r="B27" s="73"/>
      <c r="C27" s="47" t="s">
        <v>258</v>
      </c>
      <c r="D27" s="44">
        <v>98.5</v>
      </c>
      <c r="E27" s="56">
        <f>E26/D26*100</f>
        <v>113.88888888888889</v>
      </c>
      <c r="F27" s="56">
        <f>F26/E26*100</f>
        <v>104.8780487804878</v>
      </c>
      <c r="G27" s="56">
        <f>G26/F26*100</f>
        <v>104.65116279069768</v>
      </c>
      <c r="H27" s="56">
        <f>H26/G26*100</f>
        <v>104.44444444444443</v>
      </c>
    </row>
    <row r="28" spans="1:8" ht="31.5" x14ac:dyDescent="0.25">
      <c r="A28" s="58"/>
      <c r="B28" s="57" t="s">
        <v>259</v>
      </c>
      <c r="C28" s="47"/>
      <c r="D28" s="48"/>
      <c r="E28" s="48"/>
      <c r="F28" s="48"/>
      <c r="G28" s="48"/>
      <c r="H28" s="48"/>
    </row>
    <row r="29" spans="1:8" ht="18" customHeight="1" x14ac:dyDescent="0.25">
      <c r="A29" s="75" t="s">
        <v>49</v>
      </c>
      <c r="B29" s="73" t="s">
        <v>119</v>
      </c>
      <c r="C29" s="19" t="s">
        <v>240</v>
      </c>
      <c r="D29" s="44"/>
      <c r="E29" s="44"/>
      <c r="F29" s="44"/>
      <c r="G29" s="44"/>
      <c r="H29" s="44"/>
    </row>
    <row r="30" spans="1:8" ht="31.5" x14ac:dyDescent="0.25">
      <c r="A30" s="75"/>
      <c r="B30" s="73"/>
      <c r="C30" s="47" t="s">
        <v>258</v>
      </c>
      <c r="D30" s="44"/>
      <c r="E30" s="56"/>
      <c r="F30" s="56"/>
      <c r="G30" s="56"/>
      <c r="H30" s="56"/>
    </row>
    <row r="31" spans="1:8" x14ac:dyDescent="0.25">
      <c r="A31" s="75" t="s">
        <v>50</v>
      </c>
      <c r="B31" s="73" t="s">
        <v>120</v>
      </c>
      <c r="C31" s="19" t="s">
        <v>240</v>
      </c>
      <c r="D31" s="44"/>
      <c r="E31" s="44"/>
      <c r="F31" s="44"/>
      <c r="G31" s="44"/>
      <c r="H31" s="44"/>
    </row>
    <row r="32" spans="1:8" ht="31.5" x14ac:dyDescent="0.25">
      <c r="A32" s="75"/>
      <c r="B32" s="73"/>
      <c r="C32" s="47" t="s">
        <v>258</v>
      </c>
      <c r="D32" s="44"/>
      <c r="E32" s="56"/>
      <c r="F32" s="56"/>
      <c r="G32" s="56"/>
      <c r="H32" s="56"/>
    </row>
    <row r="33" spans="1:8" ht="16.5" customHeight="1" x14ac:dyDescent="0.25">
      <c r="A33" s="75" t="s">
        <v>51</v>
      </c>
      <c r="B33" s="73" t="s">
        <v>121</v>
      </c>
      <c r="C33" s="19" t="s">
        <v>240</v>
      </c>
      <c r="D33" s="44"/>
      <c r="E33" s="44"/>
      <c r="F33" s="44"/>
      <c r="G33" s="44"/>
      <c r="H33" s="44"/>
    </row>
    <row r="34" spans="1:8" ht="31.5" x14ac:dyDescent="0.25">
      <c r="A34" s="75"/>
      <c r="B34" s="73"/>
      <c r="C34" s="47" t="s">
        <v>258</v>
      </c>
      <c r="D34" s="44"/>
      <c r="E34" s="56"/>
      <c r="F34" s="56"/>
      <c r="G34" s="56"/>
      <c r="H34" s="56"/>
    </row>
    <row r="35" spans="1:8" ht="17.25" customHeight="1" x14ac:dyDescent="0.25">
      <c r="A35" s="75" t="s">
        <v>52</v>
      </c>
      <c r="B35" s="73" t="s">
        <v>122</v>
      </c>
      <c r="C35" s="19" t="s">
        <v>240</v>
      </c>
      <c r="D35" s="44"/>
      <c r="E35" s="44"/>
      <c r="F35" s="44"/>
      <c r="G35" s="44"/>
      <c r="H35" s="44"/>
    </row>
    <row r="36" spans="1:8" ht="31.5" x14ac:dyDescent="0.25">
      <c r="A36" s="75"/>
      <c r="B36" s="73"/>
      <c r="C36" s="47" t="s">
        <v>258</v>
      </c>
      <c r="D36" s="44"/>
      <c r="E36" s="56"/>
      <c r="F36" s="56"/>
      <c r="G36" s="56"/>
      <c r="H36" s="56"/>
    </row>
    <row r="37" spans="1:8" x14ac:dyDescent="0.25">
      <c r="A37" s="75" t="s">
        <v>53</v>
      </c>
      <c r="B37" s="73" t="s">
        <v>123</v>
      </c>
      <c r="C37" s="19" t="s">
        <v>240</v>
      </c>
      <c r="D37" s="44"/>
      <c r="E37" s="44"/>
      <c r="F37" s="44"/>
      <c r="G37" s="44"/>
      <c r="H37" s="44"/>
    </row>
    <row r="38" spans="1:8" ht="31.5" x14ac:dyDescent="0.25">
      <c r="A38" s="75"/>
      <c r="B38" s="73"/>
      <c r="C38" s="47" t="s">
        <v>258</v>
      </c>
      <c r="D38" s="44"/>
      <c r="E38" s="56"/>
      <c r="F38" s="56"/>
      <c r="G38" s="56"/>
      <c r="H38" s="56"/>
    </row>
    <row r="39" spans="1:8" ht="15" customHeight="1" x14ac:dyDescent="0.25">
      <c r="A39" s="75" t="s">
        <v>54</v>
      </c>
      <c r="B39" s="73" t="s">
        <v>124</v>
      </c>
      <c r="C39" s="19" t="s">
        <v>240</v>
      </c>
      <c r="D39" s="44"/>
      <c r="E39" s="44"/>
      <c r="F39" s="44"/>
      <c r="G39" s="44"/>
      <c r="H39" s="44"/>
    </row>
    <row r="40" spans="1:8" ht="31.5" x14ac:dyDescent="0.25">
      <c r="A40" s="75"/>
      <c r="B40" s="73"/>
      <c r="C40" s="47" t="s">
        <v>258</v>
      </c>
      <c r="D40" s="44"/>
      <c r="E40" s="56"/>
      <c r="F40" s="56"/>
      <c r="G40" s="56"/>
      <c r="H40" s="56"/>
    </row>
    <row r="41" spans="1:8" ht="35.25" customHeight="1" x14ac:dyDescent="0.25">
      <c r="A41" s="75" t="s">
        <v>55</v>
      </c>
      <c r="B41" s="73" t="s">
        <v>125</v>
      </c>
      <c r="C41" s="19" t="s">
        <v>240</v>
      </c>
      <c r="D41" s="44">
        <v>1.2</v>
      </c>
      <c r="E41" s="44">
        <v>1.6</v>
      </c>
      <c r="F41" s="44">
        <v>1.7</v>
      </c>
      <c r="G41" s="44">
        <v>1.8</v>
      </c>
      <c r="H41" s="44">
        <v>1.9</v>
      </c>
    </row>
    <row r="42" spans="1:8" ht="31.5" x14ac:dyDescent="0.25">
      <c r="A42" s="75"/>
      <c r="B42" s="73"/>
      <c r="C42" s="47" t="s">
        <v>258</v>
      </c>
      <c r="D42" s="44">
        <v>2.2999999999999998</v>
      </c>
      <c r="E42" s="56">
        <f>E41/D41*100</f>
        <v>133.33333333333334</v>
      </c>
      <c r="F42" s="56">
        <f>F41/E41*100</f>
        <v>106.25</v>
      </c>
      <c r="G42" s="56">
        <f>G41/F41*100</f>
        <v>105.88235294117648</v>
      </c>
      <c r="H42" s="56">
        <f>H41/G41*100</f>
        <v>105.55555555555556</v>
      </c>
    </row>
    <row r="43" spans="1:8" ht="18.75" customHeight="1" x14ac:dyDescent="0.25">
      <c r="A43" s="75" t="s">
        <v>56</v>
      </c>
      <c r="B43" s="73" t="s">
        <v>126</v>
      </c>
      <c r="C43" s="19" t="s">
        <v>240</v>
      </c>
      <c r="D43" s="44"/>
      <c r="E43" s="44"/>
      <c r="F43" s="44"/>
      <c r="G43" s="44"/>
      <c r="H43" s="44"/>
    </row>
    <row r="44" spans="1:8" ht="31.5" x14ac:dyDescent="0.25">
      <c r="A44" s="75"/>
      <c r="B44" s="73"/>
      <c r="C44" s="47" t="s">
        <v>258</v>
      </c>
      <c r="D44" s="44"/>
      <c r="E44" s="56"/>
      <c r="F44" s="56"/>
      <c r="G44" s="56"/>
      <c r="H44" s="56"/>
    </row>
    <row r="45" spans="1:8" ht="20.25" customHeight="1" x14ac:dyDescent="0.25">
      <c r="A45" s="75" t="s">
        <v>57</v>
      </c>
      <c r="B45" s="73" t="s">
        <v>127</v>
      </c>
      <c r="C45" s="19" t="s">
        <v>240</v>
      </c>
      <c r="D45" s="44"/>
      <c r="E45" s="44"/>
      <c r="F45" s="44"/>
      <c r="G45" s="44"/>
      <c r="H45" s="44"/>
    </row>
    <row r="46" spans="1:8" ht="31.5" x14ac:dyDescent="0.25">
      <c r="A46" s="75"/>
      <c r="B46" s="73"/>
      <c r="C46" s="47" t="s">
        <v>258</v>
      </c>
      <c r="D46" s="44"/>
      <c r="E46" s="56"/>
      <c r="F46" s="56"/>
      <c r="G46" s="56"/>
      <c r="H46" s="56"/>
    </row>
    <row r="47" spans="1:8" ht="16.5" customHeight="1" x14ac:dyDescent="0.25">
      <c r="A47" s="75" t="s">
        <v>58</v>
      </c>
      <c r="B47" s="73" t="s">
        <v>128</v>
      </c>
      <c r="C47" s="19" t="s">
        <v>240</v>
      </c>
      <c r="D47" s="44"/>
      <c r="E47" s="44"/>
      <c r="F47" s="44"/>
      <c r="G47" s="44"/>
      <c r="H47" s="44"/>
    </row>
    <row r="48" spans="1:8" ht="31.5" x14ac:dyDescent="0.25">
      <c r="A48" s="75"/>
      <c r="B48" s="73"/>
      <c r="C48" s="47" t="s">
        <v>258</v>
      </c>
      <c r="D48" s="44"/>
      <c r="E48" s="56"/>
      <c r="F48" s="56"/>
      <c r="G48" s="56"/>
      <c r="H48" s="56"/>
    </row>
    <row r="49" spans="1:8" ht="18" customHeight="1" x14ac:dyDescent="0.25">
      <c r="A49" s="75" t="s">
        <v>59</v>
      </c>
      <c r="B49" s="73" t="s">
        <v>129</v>
      </c>
      <c r="C49" s="19" t="s">
        <v>240</v>
      </c>
      <c r="D49" s="44"/>
      <c r="E49" s="44"/>
      <c r="F49" s="44"/>
      <c r="G49" s="44"/>
      <c r="H49" s="44"/>
    </row>
    <row r="50" spans="1:8" ht="31.5" x14ac:dyDescent="0.25">
      <c r="A50" s="75"/>
      <c r="B50" s="73"/>
      <c r="C50" s="47" t="s">
        <v>258</v>
      </c>
      <c r="D50" s="44"/>
      <c r="E50" s="56"/>
      <c r="F50" s="56"/>
      <c r="G50" s="56"/>
      <c r="H50" s="56"/>
    </row>
    <row r="51" spans="1:8" ht="18.75" customHeight="1" x14ac:dyDescent="0.25">
      <c r="A51" s="75" t="s">
        <v>60</v>
      </c>
      <c r="B51" s="73" t="s">
        <v>130</v>
      </c>
      <c r="C51" s="19" t="s">
        <v>240</v>
      </c>
      <c r="D51" s="44"/>
      <c r="E51" s="44"/>
      <c r="F51" s="44"/>
      <c r="G51" s="44"/>
      <c r="H51" s="44"/>
    </row>
    <row r="52" spans="1:8" ht="31.5" x14ac:dyDescent="0.25">
      <c r="A52" s="75"/>
      <c r="B52" s="73"/>
      <c r="C52" s="47" t="s">
        <v>258</v>
      </c>
      <c r="D52" s="44"/>
      <c r="E52" s="56"/>
      <c r="F52" s="56"/>
      <c r="G52" s="56"/>
      <c r="H52" s="56"/>
    </row>
    <row r="53" spans="1:8" ht="17.25" customHeight="1" x14ac:dyDescent="0.25">
      <c r="A53" s="75" t="s">
        <v>61</v>
      </c>
      <c r="B53" s="73" t="s">
        <v>131</v>
      </c>
      <c r="C53" s="19" t="s">
        <v>240</v>
      </c>
      <c r="D53" s="44"/>
      <c r="E53" s="44"/>
      <c r="F53" s="44"/>
      <c r="G53" s="44"/>
      <c r="H53" s="44"/>
    </row>
    <row r="54" spans="1:8" ht="31.5" x14ac:dyDescent="0.25">
      <c r="A54" s="75"/>
      <c r="B54" s="73"/>
      <c r="C54" s="47" t="s">
        <v>258</v>
      </c>
      <c r="D54" s="44"/>
      <c r="E54" s="56"/>
      <c r="F54" s="56"/>
      <c r="G54" s="56"/>
      <c r="H54" s="56"/>
    </row>
    <row r="55" spans="1:8" ht="15.75" customHeight="1" x14ac:dyDescent="0.25">
      <c r="A55" s="75" t="s">
        <v>62</v>
      </c>
      <c r="B55" s="73" t="s">
        <v>132</v>
      </c>
      <c r="C55" s="19" t="s">
        <v>240</v>
      </c>
      <c r="D55" s="44"/>
      <c r="E55" s="44"/>
      <c r="F55" s="44"/>
      <c r="G55" s="44"/>
      <c r="H55" s="44"/>
    </row>
    <row r="56" spans="1:8" ht="31.5" x14ac:dyDescent="0.25">
      <c r="A56" s="75"/>
      <c r="B56" s="73"/>
      <c r="C56" s="47" t="s">
        <v>258</v>
      </c>
      <c r="D56" s="44"/>
      <c r="E56" s="56"/>
      <c r="F56" s="56"/>
      <c r="G56" s="56"/>
      <c r="H56" s="56"/>
    </row>
    <row r="57" spans="1:8" ht="16.5" customHeight="1" x14ac:dyDescent="0.25">
      <c r="A57" s="75" t="s">
        <v>134</v>
      </c>
      <c r="B57" s="73" t="s">
        <v>133</v>
      </c>
      <c r="C57" s="19" t="s">
        <v>240</v>
      </c>
      <c r="D57" s="44"/>
      <c r="E57" s="44"/>
      <c r="F57" s="44"/>
      <c r="G57" s="44"/>
      <c r="H57" s="44"/>
    </row>
    <row r="58" spans="1:8" ht="31.5" x14ac:dyDescent="0.25">
      <c r="A58" s="75"/>
      <c r="B58" s="73"/>
      <c r="C58" s="47" t="s">
        <v>258</v>
      </c>
      <c r="D58" s="44"/>
      <c r="E58" s="56"/>
      <c r="F58" s="56"/>
      <c r="G58" s="56"/>
      <c r="H58" s="56"/>
    </row>
    <row r="59" spans="1:8" ht="17.25" customHeight="1" x14ac:dyDescent="0.25">
      <c r="A59" s="75" t="s">
        <v>136</v>
      </c>
      <c r="B59" s="73" t="s">
        <v>135</v>
      </c>
      <c r="C59" s="19" t="s">
        <v>240</v>
      </c>
      <c r="D59" s="44"/>
      <c r="E59" s="44"/>
      <c r="F59" s="44"/>
      <c r="G59" s="44"/>
      <c r="H59" s="44"/>
    </row>
    <row r="60" spans="1:8" ht="31.5" x14ac:dyDescent="0.25">
      <c r="A60" s="75"/>
      <c r="B60" s="73"/>
      <c r="C60" s="47" t="s">
        <v>258</v>
      </c>
      <c r="D60" s="44"/>
      <c r="E60" s="56"/>
      <c r="F60" s="56"/>
      <c r="G60" s="56"/>
      <c r="H60" s="56"/>
    </row>
    <row r="61" spans="1:8" ht="15" customHeight="1" x14ac:dyDescent="0.25">
      <c r="A61" s="75" t="s">
        <v>137</v>
      </c>
      <c r="B61" s="73" t="s">
        <v>138</v>
      </c>
      <c r="C61" s="19" t="s">
        <v>240</v>
      </c>
      <c r="D61" s="44"/>
      <c r="E61" s="44"/>
      <c r="F61" s="44"/>
      <c r="G61" s="44"/>
      <c r="H61" s="44"/>
    </row>
    <row r="62" spans="1:8" ht="31.5" x14ac:dyDescent="0.25">
      <c r="A62" s="75"/>
      <c r="B62" s="73"/>
      <c r="C62" s="47" t="s">
        <v>258</v>
      </c>
      <c r="D62" s="44"/>
      <c r="E62" s="56"/>
      <c r="F62" s="56"/>
      <c r="G62" s="56"/>
      <c r="H62" s="56"/>
    </row>
    <row r="63" spans="1:8" ht="15.75" customHeight="1" x14ac:dyDescent="0.25">
      <c r="A63" s="75" t="s">
        <v>139</v>
      </c>
      <c r="B63" s="73" t="s">
        <v>140</v>
      </c>
      <c r="C63" s="19" t="s">
        <v>240</v>
      </c>
      <c r="D63" s="44"/>
      <c r="E63" s="44"/>
      <c r="F63" s="44"/>
      <c r="G63" s="44"/>
      <c r="H63" s="44"/>
    </row>
    <row r="64" spans="1:8" ht="31.5" x14ac:dyDescent="0.25">
      <c r="A64" s="75"/>
      <c r="B64" s="73"/>
      <c r="C64" s="47" t="s">
        <v>258</v>
      </c>
      <c r="D64" s="44"/>
      <c r="E64" s="56"/>
      <c r="F64" s="56"/>
      <c r="G64" s="56"/>
      <c r="H64" s="56"/>
    </row>
    <row r="65" spans="1:16384" ht="23.25" customHeight="1" x14ac:dyDescent="0.25">
      <c r="A65" s="75" t="s">
        <v>141</v>
      </c>
      <c r="B65" s="73" t="s">
        <v>142</v>
      </c>
      <c r="C65" s="19" t="s">
        <v>240</v>
      </c>
      <c r="D65" s="44"/>
      <c r="E65" s="44"/>
      <c r="F65" s="44"/>
      <c r="G65" s="44"/>
      <c r="H65" s="44"/>
    </row>
    <row r="66" spans="1:16384" ht="31.5" x14ac:dyDescent="0.25">
      <c r="A66" s="75"/>
      <c r="B66" s="73"/>
      <c r="C66" s="47" t="s">
        <v>258</v>
      </c>
      <c r="D66" s="44"/>
      <c r="E66" s="56"/>
      <c r="F66" s="56"/>
      <c r="G66" s="56"/>
      <c r="H66" s="56"/>
    </row>
    <row r="67" spans="1:16384" ht="14.25" customHeight="1" x14ac:dyDescent="0.25">
      <c r="A67" s="75" t="s">
        <v>143</v>
      </c>
      <c r="B67" s="73" t="s">
        <v>144</v>
      </c>
      <c r="C67" s="19" t="s">
        <v>240</v>
      </c>
      <c r="D67" s="44"/>
      <c r="E67" s="44"/>
      <c r="F67" s="44"/>
      <c r="G67" s="44"/>
      <c r="H67" s="44"/>
    </row>
    <row r="68" spans="1:16384" ht="31.5" x14ac:dyDescent="0.25">
      <c r="A68" s="75"/>
      <c r="B68" s="73"/>
      <c r="C68" s="47" t="s">
        <v>258</v>
      </c>
      <c r="D68" s="44"/>
      <c r="E68" s="56"/>
      <c r="F68" s="56"/>
      <c r="G68" s="56"/>
      <c r="H68" s="56"/>
      <c r="I68" s="13"/>
      <c r="J68" s="13"/>
      <c r="K68" s="13"/>
    </row>
    <row r="69" spans="1:16384" ht="15.75" customHeight="1" x14ac:dyDescent="0.25">
      <c r="A69" s="75" t="s">
        <v>145</v>
      </c>
      <c r="B69" s="73" t="s">
        <v>146</v>
      </c>
      <c r="C69" s="19" t="s">
        <v>240</v>
      </c>
      <c r="D69" s="44"/>
      <c r="E69" s="44"/>
      <c r="F69" s="44"/>
      <c r="G69" s="44"/>
      <c r="H69" s="44"/>
      <c r="I69" s="13"/>
      <c r="J69" s="13"/>
      <c r="K69" s="13"/>
    </row>
    <row r="70" spans="1:16384" ht="31.5" x14ac:dyDescent="0.25">
      <c r="A70" s="75"/>
      <c r="B70" s="73"/>
      <c r="C70" s="47" t="s">
        <v>258</v>
      </c>
      <c r="D70" s="44"/>
      <c r="E70" s="56"/>
      <c r="F70" s="56"/>
      <c r="G70" s="56"/>
      <c r="H70" s="56"/>
      <c r="I70" s="13"/>
      <c r="J70" s="13"/>
      <c r="K70" s="13"/>
    </row>
    <row r="71" spans="1:16384" x14ac:dyDescent="0.25">
      <c r="A71" s="75" t="s">
        <v>147</v>
      </c>
      <c r="B71" s="73" t="s">
        <v>148</v>
      </c>
      <c r="C71" s="19" t="s">
        <v>240</v>
      </c>
      <c r="D71" s="44"/>
      <c r="E71" s="44"/>
      <c r="F71" s="44"/>
      <c r="G71" s="44"/>
      <c r="H71" s="44"/>
      <c r="I71" s="13"/>
      <c r="J71" s="13"/>
      <c r="K71" s="13"/>
    </row>
    <row r="72" spans="1:16384" ht="31.5" x14ac:dyDescent="0.25">
      <c r="A72" s="75"/>
      <c r="B72" s="73"/>
      <c r="C72" s="47" t="s">
        <v>258</v>
      </c>
      <c r="D72" s="44"/>
      <c r="E72" s="56"/>
      <c r="F72" s="56"/>
      <c r="G72" s="56"/>
      <c r="H72" s="56"/>
      <c r="I72" s="13"/>
      <c r="J72" s="13"/>
      <c r="K72" s="13"/>
    </row>
    <row r="73" spans="1:16384" ht="14.25" customHeight="1" x14ac:dyDescent="0.25">
      <c r="A73" s="75" t="s">
        <v>149</v>
      </c>
      <c r="B73" s="73" t="s">
        <v>150</v>
      </c>
      <c r="C73" s="19" t="s">
        <v>240</v>
      </c>
      <c r="D73" s="44"/>
      <c r="E73" s="44"/>
      <c r="F73" s="44"/>
      <c r="G73" s="44"/>
      <c r="H73" s="44"/>
      <c r="I73" s="13"/>
      <c r="J73" s="13"/>
      <c r="K73" s="13"/>
    </row>
    <row r="74" spans="1:16384" ht="31.5" x14ac:dyDescent="0.25">
      <c r="A74" s="75"/>
      <c r="B74" s="73"/>
      <c r="C74" s="47" t="s">
        <v>258</v>
      </c>
      <c r="D74" s="44"/>
      <c r="E74" s="56"/>
      <c r="F74" s="56"/>
      <c r="G74" s="56"/>
      <c r="H74" s="56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 x14ac:dyDescent="0.25">
      <c r="A75" s="75" t="s">
        <v>151</v>
      </c>
      <c r="B75" s="73" t="s">
        <v>152</v>
      </c>
      <c r="C75" s="19" t="s">
        <v>240</v>
      </c>
      <c r="D75" s="44">
        <v>2.4</v>
      </c>
      <c r="E75" s="44">
        <v>2.5</v>
      </c>
      <c r="F75" s="44">
        <v>2.6</v>
      </c>
      <c r="G75" s="44">
        <v>2.7</v>
      </c>
      <c r="H75" s="44">
        <v>2.8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5"/>
      <c r="B76" s="73"/>
      <c r="C76" s="47" t="s">
        <v>258</v>
      </c>
      <c r="D76" s="44">
        <v>103.4</v>
      </c>
      <c r="E76" s="56">
        <f>E75/D75*100</f>
        <v>104.16666666666667</v>
      </c>
      <c r="F76" s="56">
        <f>F75/E75*100</f>
        <v>104</v>
      </c>
      <c r="G76" s="56">
        <f>G75/F75*100</f>
        <v>103.84615384615385</v>
      </c>
      <c r="H76" s="56">
        <f>H75/G75*100</f>
        <v>103.7037037037037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 x14ac:dyDescent="0.25">
      <c r="A77" s="75">
        <v>4</v>
      </c>
      <c r="B77" s="73" t="s">
        <v>195</v>
      </c>
      <c r="C77" s="19" t="s">
        <v>240</v>
      </c>
      <c r="D77" s="44">
        <v>15.4</v>
      </c>
      <c r="E77" s="44">
        <v>16</v>
      </c>
      <c r="F77" s="44">
        <v>16.5</v>
      </c>
      <c r="G77" s="44">
        <v>17</v>
      </c>
      <c r="H77" s="44">
        <v>17.5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5"/>
      <c r="B78" s="73"/>
      <c r="C78" s="47" t="s">
        <v>258</v>
      </c>
      <c r="D78" s="44">
        <v>104</v>
      </c>
      <c r="E78" s="56">
        <f>E77/D77*100</f>
        <v>103.89610389610388</v>
      </c>
      <c r="F78" s="56">
        <f>F77/E77*100</f>
        <v>103.125</v>
      </c>
      <c r="G78" s="56">
        <f>G77/F77*100</f>
        <v>103.03030303030303</v>
      </c>
      <c r="H78" s="56">
        <f>H77/G77*100</f>
        <v>102.94117647058823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 x14ac:dyDescent="0.25">
      <c r="A79" s="75" t="s">
        <v>79</v>
      </c>
      <c r="B79" s="73" t="s">
        <v>196</v>
      </c>
      <c r="C79" s="19" t="s">
        <v>240</v>
      </c>
      <c r="D79" s="44">
        <v>4.2</v>
      </c>
      <c r="E79" s="44">
        <v>4.4000000000000004</v>
      </c>
      <c r="F79" s="44">
        <v>4.5</v>
      </c>
      <c r="G79" s="44">
        <v>4.5999999999999996</v>
      </c>
      <c r="H79" s="44">
        <v>4.7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5"/>
      <c r="B80" s="73"/>
      <c r="C80" s="47" t="s">
        <v>258</v>
      </c>
      <c r="D80" s="44">
        <v>104</v>
      </c>
      <c r="E80" s="56">
        <f>E79/D79*100</f>
        <v>104.76190476190477</v>
      </c>
      <c r="F80" s="56">
        <f>F79/E79*100</f>
        <v>102.27272727272727</v>
      </c>
      <c r="G80" s="56">
        <f>G79/F79*100</f>
        <v>102.22222222222221</v>
      </c>
      <c r="H80" s="56">
        <f>H79/G79*100</f>
        <v>102.17391304347827</v>
      </c>
      <c r="I80" s="13"/>
      <c r="J80" s="13"/>
      <c r="K80" s="13"/>
    </row>
    <row r="81" spans="1:16384" x14ac:dyDescent="0.25">
      <c r="A81" s="11" t="s">
        <v>15</v>
      </c>
      <c r="B81" s="78" t="s">
        <v>22</v>
      </c>
      <c r="C81" s="78"/>
      <c r="D81" s="78"/>
      <c r="E81" s="78"/>
      <c r="F81" s="78"/>
      <c r="G81" s="78"/>
      <c r="H81" s="78"/>
      <c r="I81" s="13"/>
      <c r="J81" s="13"/>
      <c r="K81" s="13"/>
    </row>
    <row r="82" spans="1:16384" x14ac:dyDescent="0.25">
      <c r="A82" s="75">
        <v>1</v>
      </c>
      <c r="B82" s="74" t="s">
        <v>186</v>
      </c>
      <c r="C82" s="19" t="s">
        <v>240</v>
      </c>
      <c r="D82" s="60">
        <v>0.3</v>
      </c>
      <c r="E82" s="60">
        <v>0.312</v>
      </c>
      <c r="F82" s="60">
        <v>0.35</v>
      </c>
      <c r="G82" s="60">
        <v>0.36</v>
      </c>
      <c r="H82" s="60">
        <v>0.37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5"/>
      <c r="B83" s="74"/>
      <c r="C83" s="47" t="s">
        <v>258</v>
      </c>
      <c r="D83" s="44">
        <v>104</v>
      </c>
      <c r="E83" s="56">
        <f>E82/D82*100</f>
        <v>104</v>
      </c>
      <c r="F83" s="56">
        <f>F82/E82*100</f>
        <v>112.17948717948718</v>
      </c>
      <c r="G83" s="56">
        <f>G82/F82*100</f>
        <v>102.85714285714288</v>
      </c>
      <c r="H83" s="56">
        <f>H82/G82*100</f>
        <v>102.77777777777779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5" t="s">
        <v>44</v>
      </c>
      <c r="B84" s="74" t="s">
        <v>95</v>
      </c>
      <c r="C84" s="19" t="s">
        <v>240</v>
      </c>
      <c r="D84" s="60">
        <v>0.1</v>
      </c>
      <c r="E84" s="60">
        <f>D84*D85/100</f>
        <v>0.10400000000000001</v>
      </c>
      <c r="F84" s="60">
        <v>0.105</v>
      </c>
      <c r="G84" s="60">
        <v>0.106</v>
      </c>
      <c r="H84" s="60">
        <v>0.107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5"/>
      <c r="B85" s="74"/>
      <c r="C85" s="47" t="s">
        <v>258</v>
      </c>
      <c r="D85" s="44">
        <v>104</v>
      </c>
      <c r="E85" s="56">
        <f>E84/D84*100</f>
        <v>104</v>
      </c>
      <c r="F85" s="56">
        <f>F84/E84*100</f>
        <v>100.96153846153845</v>
      </c>
      <c r="G85" s="56">
        <f>G84/F84*100</f>
        <v>100.95238095238095</v>
      </c>
      <c r="H85" s="56">
        <f>H84/G84*100</f>
        <v>100.9433962264151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5" t="s">
        <v>45</v>
      </c>
      <c r="B86" s="74" t="s">
        <v>96</v>
      </c>
      <c r="C86" s="19" t="s">
        <v>240</v>
      </c>
      <c r="D86" s="60">
        <v>0.3</v>
      </c>
      <c r="E86" s="60">
        <v>0.312</v>
      </c>
      <c r="F86" s="60">
        <v>0.32</v>
      </c>
      <c r="G86" s="60">
        <v>0.33</v>
      </c>
      <c r="H86" s="60">
        <v>0.34</v>
      </c>
    </row>
    <row r="87" spans="1:16384" ht="31.5" x14ac:dyDescent="0.25">
      <c r="A87" s="75"/>
      <c r="B87" s="74"/>
      <c r="C87" s="47" t="s">
        <v>258</v>
      </c>
      <c r="D87" s="44">
        <v>104</v>
      </c>
      <c r="E87" s="56">
        <f>E86/D86*100</f>
        <v>104</v>
      </c>
      <c r="F87" s="56">
        <f>F86/E86*100</f>
        <v>102.56410256410258</v>
      </c>
      <c r="G87" s="56">
        <f>G86/F86*100</f>
        <v>103.125</v>
      </c>
      <c r="H87" s="56">
        <f>H86/G86*100</f>
        <v>103.03030303030303</v>
      </c>
    </row>
    <row r="88" spans="1:16384" x14ac:dyDescent="0.25">
      <c r="A88" s="11" t="s">
        <v>21</v>
      </c>
      <c r="B88" s="64" t="s">
        <v>30</v>
      </c>
      <c r="C88" s="20"/>
      <c r="D88" s="20"/>
      <c r="E88" s="20"/>
      <c r="F88" s="20"/>
      <c r="G88" s="20"/>
      <c r="H88" s="20"/>
    </row>
    <row r="89" spans="1:16384" ht="21.75" customHeight="1" x14ac:dyDescent="0.25">
      <c r="A89" s="87">
        <v>1</v>
      </c>
      <c r="B89" s="74" t="s">
        <v>160</v>
      </c>
      <c r="C89" s="19" t="s">
        <v>240</v>
      </c>
      <c r="D89" s="44"/>
      <c r="E89" s="44"/>
      <c r="F89" s="44"/>
      <c r="G89" s="44"/>
      <c r="H89" s="44"/>
    </row>
    <row r="90" spans="1:16384" ht="31.5" x14ac:dyDescent="0.25">
      <c r="A90" s="88"/>
      <c r="B90" s="74"/>
      <c r="C90" s="47" t="s">
        <v>258</v>
      </c>
      <c r="D90" s="44"/>
      <c r="E90" s="56"/>
      <c r="F90" s="56"/>
      <c r="G90" s="56"/>
      <c r="H90" s="56"/>
    </row>
    <row r="91" spans="1:16384" ht="31.5" x14ac:dyDescent="0.25">
      <c r="A91" s="50">
        <v>2</v>
      </c>
      <c r="B91" s="63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50" t="s">
        <v>63</v>
      </c>
      <c r="B92" s="63" t="s">
        <v>238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50">
        <v>3</v>
      </c>
      <c r="B93" s="63" t="s">
        <v>161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64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50" t="s">
        <v>153</v>
      </c>
      <c r="B95" s="63" t="s">
        <v>92</v>
      </c>
      <c r="C95" s="19" t="s">
        <v>87</v>
      </c>
      <c r="D95" s="44">
        <v>295</v>
      </c>
      <c r="E95" s="44">
        <v>300</v>
      </c>
      <c r="F95" s="44">
        <v>305</v>
      </c>
      <c r="G95" s="44">
        <v>310</v>
      </c>
      <c r="H95" s="44">
        <v>315</v>
      </c>
    </row>
    <row r="96" spans="1:16384" ht="47.25" x14ac:dyDescent="0.25">
      <c r="A96" s="53" t="s">
        <v>76</v>
      </c>
      <c r="B96" s="63" t="s">
        <v>223</v>
      </c>
      <c r="C96" s="19" t="s">
        <v>87</v>
      </c>
      <c r="D96" s="44">
        <v>295</v>
      </c>
      <c r="E96" s="44">
        <v>300</v>
      </c>
      <c r="F96" s="44">
        <v>305</v>
      </c>
      <c r="G96" s="44">
        <v>310</v>
      </c>
      <c r="H96" s="44">
        <v>315</v>
      </c>
    </row>
    <row r="97" spans="1:8" ht="63" x14ac:dyDescent="0.25">
      <c r="A97" s="53" t="s">
        <v>77</v>
      </c>
      <c r="B97" s="63" t="s">
        <v>197</v>
      </c>
      <c r="C97" s="19" t="s">
        <v>7</v>
      </c>
      <c r="D97" s="44">
        <v>104</v>
      </c>
      <c r="E97" s="44">
        <f>E96/E95*100</f>
        <v>100</v>
      </c>
      <c r="F97" s="44">
        <f>F96/F95*100</f>
        <v>100</v>
      </c>
      <c r="G97" s="44">
        <f>G96/G95*100</f>
        <v>100</v>
      </c>
      <c r="H97" s="44">
        <f>H96/H95*100</f>
        <v>100</v>
      </c>
    </row>
    <row r="98" spans="1:8" x14ac:dyDescent="0.25">
      <c r="A98" s="11" t="s">
        <v>24</v>
      </c>
      <c r="B98" s="64" t="s">
        <v>25</v>
      </c>
      <c r="C98" s="20"/>
      <c r="D98" s="20"/>
      <c r="E98" s="20"/>
      <c r="F98" s="20"/>
      <c r="G98" s="20"/>
      <c r="H98" s="20"/>
    </row>
    <row r="99" spans="1:8" x14ac:dyDescent="0.25">
      <c r="A99" s="85">
        <v>1</v>
      </c>
      <c r="B99" s="74" t="s">
        <v>192</v>
      </c>
      <c r="C99" s="19" t="s">
        <v>240</v>
      </c>
      <c r="D99" s="44">
        <v>154.19999999999999</v>
      </c>
      <c r="E99" s="44">
        <v>158</v>
      </c>
      <c r="F99" s="44">
        <v>160</v>
      </c>
      <c r="G99" s="44">
        <v>163</v>
      </c>
      <c r="H99" s="44">
        <v>166</v>
      </c>
    </row>
    <row r="100" spans="1:8" ht="31.5" x14ac:dyDescent="0.25">
      <c r="A100" s="85"/>
      <c r="B100" s="74"/>
      <c r="C100" s="47" t="s">
        <v>258</v>
      </c>
      <c r="D100" s="44">
        <v>104</v>
      </c>
      <c r="E100" s="56">
        <f>E99/D99*100</f>
        <v>102.46433203631649</v>
      </c>
      <c r="F100" s="56">
        <f>F99/E99*100</f>
        <v>101.26582278481013</v>
      </c>
      <c r="G100" s="56">
        <f>G99/F99*100</f>
        <v>101.875</v>
      </c>
      <c r="H100" s="56">
        <f>H99/G99*100</f>
        <v>101.840490797546</v>
      </c>
    </row>
    <row r="101" spans="1:8" x14ac:dyDescent="0.25">
      <c r="A101" s="86" t="s">
        <v>76</v>
      </c>
      <c r="B101" s="73" t="s">
        <v>83</v>
      </c>
      <c r="C101" s="19" t="s">
        <v>240</v>
      </c>
      <c r="D101" s="44">
        <v>5.4</v>
      </c>
      <c r="E101" s="44">
        <v>5.6</v>
      </c>
      <c r="F101" s="44">
        <v>5.8</v>
      </c>
      <c r="G101" s="44">
        <v>6</v>
      </c>
      <c r="H101" s="44">
        <v>6.2</v>
      </c>
    </row>
    <row r="102" spans="1:8" ht="31.5" x14ac:dyDescent="0.25">
      <c r="A102" s="86"/>
      <c r="B102" s="73"/>
      <c r="C102" s="47" t="s">
        <v>258</v>
      </c>
      <c r="D102" s="44">
        <v>104</v>
      </c>
      <c r="E102" s="56">
        <f>E101/D101*100</f>
        <v>103.7037037037037</v>
      </c>
      <c r="F102" s="56">
        <f>F101/E101*100</f>
        <v>103.57142857142858</v>
      </c>
      <c r="G102" s="56">
        <f>G101/F101*100</f>
        <v>103.44827586206897</v>
      </c>
      <c r="H102" s="56">
        <f>H101/G101*100</f>
        <v>103.33333333333334</v>
      </c>
    </row>
    <row r="103" spans="1:8" x14ac:dyDescent="0.25">
      <c r="A103" s="79" t="s">
        <v>77</v>
      </c>
      <c r="B103" s="73" t="s">
        <v>260</v>
      </c>
      <c r="C103" s="19" t="s">
        <v>240</v>
      </c>
      <c r="D103" s="44">
        <v>26.8</v>
      </c>
      <c r="E103" s="56">
        <v>27.9</v>
      </c>
      <c r="F103" s="56">
        <v>30</v>
      </c>
      <c r="G103" s="56">
        <v>32</v>
      </c>
      <c r="H103" s="56">
        <v>34</v>
      </c>
    </row>
    <row r="104" spans="1:8" ht="31.5" x14ac:dyDescent="0.25">
      <c r="A104" s="80"/>
      <c r="B104" s="73"/>
      <c r="C104" s="47" t="s">
        <v>258</v>
      </c>
      <c r="D104" s="44">
        <v>104</v>
      </c>
      <c r="E104" s="56">
        <f>E103/D103*100</f>
        <v>104.10447761194028</v>
      </c>
      <c r="F104" s="56">
        <f>F103/E103*100</f>
        <v>107.52688172043013</v>
      </c>
      <c r="G104" s="56">
        <f>G103/F103*100</f>
        <v>106.66666666666667</v>
      </c>
      <c r="H104" s="56">
        <f>H103/G103*100</f>
        <v>106.25</v>
      </c>
    </row>
    <row r="105" spans="1:8" x14ac:dyDescent="0.25">
      <c r="A105" s="11" t="s">
        <v>27</v>
      </c>
      <c r="B105" s="64" t="s">
        <v>247</v>
      </c>
      <c r="C105" s="47"/>
      <c r="D105" s="44"/>
      <c r="E105" s="44"/>
      <c r="F105" s="44"/>
      <c r="G105" s="44"/>
      <c r="H105" s="44"/>
    </row>
    <row r="106" spans="1:8" ht="31.5" x14ac:dyDescent="0.25">
      <c r="A106" s="52" t="s">
        <v>153</v>
      </c>
      <c r="B106" s="63" t="s">
        <v>235</v>
      </c>
      <c r="C106" s="19" t="s">
        <v>236</v>
      </c>
      <c r="D106" s="44"/>
      <c r="E106" s="44"/>
      <c r="F106" s="44"/>
      <c r="G106" s="44"/>
      <c r="H106" s="44"/>
    </row>
    <row r="107" spans="1:8" ht="63" x14ac:dyDescent="0.25">
      <c r="A107" s="52" t="s">
        <v>76</v>
      </c>
      <c r="B107" s="63" t="s">
        <v>248</v>
      </c>
      <c r="C107" s="19" t="s">
        <v>239</v>
      </c>
      <c r="D107" s="44"/>
      <c r="E107" s="44"/>
      <c r="F107" s="44"/>
      <c r="G107" s="44"/>
      <c r="H107" s="44"/>
    </row>
    <row r="108" spans="1:8" ht="31.5" x14ac:dyDescent="0.25">
      <c r="A108" s="52" t="s">
        <v>77</v>
      </c>
      <c r="B108" s="63" t="s">
        <v>237</v>
      </c>
      <c r="C108" s="19" t="s">
        <v>240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77">
        <v>1</v>
      </c>
      <c r="B110" s="73" t="s">
        <v>257</v>
      </c>
      <c r="C110" s="19" t="s">
        <v>240</v>
      </c>
      <c r="D110" s="44">
        <v>54.1</v>
      </c>
      <c r="E110" s="44">
        <v>25.4</v>
      </c>
      <c r="F110" s="44">
        <v>4.5</v>
      </c>
      <c r="G110" s="44">
        <v>4.5</v>
      </c>
      <c r="H110" s="44">
        <v>4.5999999999999996</v>
      </c>
    </row>
    <row r="111" spans="1:8" ht="31.5" x14ac:dyDescent="0.25">
      <c r="A111" s="77"/>
      <c r="B111" s="73"/>
      <c r="C111" s="47" t="s">
        <v>258</v>
      </c>
      <c r="D111" s="44">
        <v>150</v>
      </c>
      <c r="E111" s="56">
        <f>E110/D110*100</f>
        <v>46.950092421441767</v>
      </c>
      <c r="F111" s="56">
        <f>F110/E110*100</f>
        <v>17.716535433070867</v>
      </c>
      <c r="G111" s="56">
        <f>G110/F110*100</f>
        <v>100</v>
      </c>
      <c r="H111" s="56">
        <f>H110/G110*100</f>
        <v>102.22222222222221</v>
      </c>
    </row>
    <row r="112" spans="1:8" ht="31.5" x14ac:dyDescent="0.25">
      <c r="A112" s="54" t="s">
        <v>76</v>
      </c>
      <c r="B112" s="62" t="s">
        <v>176</v>
      </c>
      <c r="C112" s="47"/>
      <c r="D112" s="44"/>
      <c r="E112" s="44"/>
      <c r="F112" s="44"/>
      <c r="G112" s="44"/>
      <c r="H112" s="44"/>
    </row>
    <row r="113" spans="1:8" ht="31.5" x14ac:dyDescent="0.25">
      <c r="A113" s="54" t="s">
        <v>63</v>
      </c>
      <c r="B113" s="62" t="s">
        <v>97</v>
      </c>
      <c r="C113" s="19" t="s">
        <v>240</v>
      </c>
      <c r="D113" s="44"/>
      <c r="E113" s="44"/>
      <c r="F113" s="44"/>
      <c r="G113" s="44"/>
      <c r="H113" s="44"/>
    </row>
    <row r="114" spans="1:8" x14ac:dyDescent="0.25">
      <c r="A114" s="54" t="s">
        <v>64</v>
      </c>
      <c r="B114" s="62" t="s">
        <v>98</v>
      </c>
      <c r="C114" s="19" t="s">
        <v>240</v>
      </c>
      <c r="D114" s="44"/>
      <c r="E114" s="44"/>
      <c r="F114" s="44"/>
      <c r="G114" s="44"/>
      <c r="H114" s="44"/>
    </row>
    <row r="115" spans="1:8" x14ac:dyDescent="0.25">
      <c r="A115" s="54" t="s">
        <v>65</v>
      </c>
      <c r="B115" s="62" t="s">
        <v>99</v>
      </c>
      <c r="C115" s="19" t="s">
        <v>240</v>
      </c>
      <c r="D115" s="44"/>
      <c r="E115" s="44"/>
      <c r="F115" s="44"/>
      <c r="G115" s="44"/>
      <c r="H115" s="44"/>
    </row>
    <row r="116" spans="1:8" ht="31.5" x14ac:dyDescent="0.25">
      <c r="A116" s="54" t="s">
        <v>66</v>
      </c>
      <c r="B116" s="62" t="s">
        <v>100</v>
      </c>
      <c r="C116" s="19" t="s">
        <v>240</v>
      </c>
      <c r="D116" s="44"/>
      <c r="E116" s="44"/>
      <c r="F116" s="44"/>
      <c r="G116" s="44"/>
      <c r="H116" s="44"/>
    </row>
    <row r="117" spans="1:8" ht="47.25" x14ac:dyDescent="0.25">
      <c r="A117" s="54" t="s">
        <v>68</v>
      </c>
      <c r="B117" s="62" t="s">
        <v>101</v>
      </c>
      <c r="C117" s="19" t="s">
        <v>240</v>
      </c>
      <c r="D117" s="44"/>
      <c r="E117" s="44"/>
      <c r="F117" s="44"/>
      <c r="G117" s="44"/>
      <c r="H117" s="44"/>
    </row>
    <row r="118" spans="1:8" x14ac:dyDescent="0.25">
      <c r="A118" s="54" t="s">
        <v>69</v>
      </c>
      <c r="B118" s="62" t="s">
        <v>102</v>
      </c>
      <c r="C118" s="19" t="s">
        <v>240</v>
      </c>
      <c r="D118" s="44"/>
      <c r="E118" s="44"/>
      <c r="F118" s="44"/>
      <c r="G118" s="44"/>
      <c r="H118" s="44"/>
    </row>
    <row r="119" spans="1:8" ht="47.25" x14ac:dyDescent="0.25">
      <c r="A119" s="54" t="s">
        <v>70</v>
      </c>
      <c r="B119" s="62" t="s">
        <v>103</v>
      </c>
      <c r="C119" s="19" t="s">
        <v>240</v>
      </c>
      <c r="D119" s="44"/>
      <c r="E119" s="44"/>
      <c r="F119" s="44"/>
      <c r="G119" s="44"/>
      <c r="H119" s="44"/>
    </row>
    <row r="120" spans="1:8" ht="31.5" x14ac:dyDescent="0.25">
      <c r="A120" s="54" t="s">
        <v>71</v>
      </c>
      <c r="B120" s="62" t="s">
        <v>104</v>
      </c>
      <c r="C120" s="19" t="s">
        <v>240</v>
      </c>
      <c r="D120" s="44"/>
      <c r="E120" s="44"/>
      <c r="F120" s="44"/>
      <c r="G120" s="44"/>
      <c r="H120" s="44"/>
    </row>
    <row r="121" spans="1:8" x14ac:dyDescent="0.25">
      <c r="A121" s="54" t="s">
        <v>72</v>
      </c>
      <c r="B121" s="62" t="s">
        <v>105</v>
      </c>
      <c r="C121" s="19" t="s">
        <v>240</v>
      </c>
      <c r="D121" s="44"/>
      <c r="E121" s="44"/>
      <c r="F121" s="44"/>
      <c r="G121" s="44"/>
      <c r="H121" s="44"/>
    </row>
    <row r="122" spans="1:8" ht="31.5" x14ac:dyDescent="0.25">
      <c r="A122" s="54" t="s">
        <v>73</v>
      </c>
      <c r="B122" s="62" t="s">
        <v>106</v>
      </c>
      <c r="C122" s="19" t="s">
        <v>240</v>
      </c>
      <c r="D122" s="44"/>
      <c r="E122" s="44"/>
      <c r="F122" s="44"/>
      <c r="G122" s="44"/>
      <c r="H122" s="44"/>
    </row>
    <row r="123" spans="1:8" x14ac:dyDescent="0.25">
      <c r="A123" s="54" t="s">
        <v>177</v>
      </c>
      <c r="B123" s="62" t="s">
        <v>107</v>
      </c>
      <c r="C123" s="19" t="s">
        <v>240</v>
      </c>
      <c r="D123" s="44"/>
      <c r="E123" s="44"/>
      <c r="F123" s="44"/>
      <c r="G123" s="44"/>
      <c r="H123" s="44"/>
    </row>
    <row r="124" spans="1:8" ht="31.5" x14ac:dyDescent="0.25">
      <c r="A124" s="54" t="s">
        <v>178</v>
      </c>
      <c r="B124" s="62" t="s">
        <v>108</v>
      </c>
      <c r="C124" s="19" t="s">
        <v>240</v>
      </c>
      <c r="D124" s="44"/>
      <c r="E124" s="44"/>
      <c r="F124" s="44"/>
      <c r="G124" s="44"/>
      <c r="H124" s="44"/>
    </row>
    <row r="125" spans="1:8" ht="31.5" x14ac:dyDescent="0.25">
      <c r="A125" s="54" t="s">
        <v>179</v>
      </c>
      <c r="B125" s="62" t="s">
        <v>109</v>
      </c>
      <c r="C125" s="19" t="s">
        <v>240</v>
      </c>
      <c r="D125" s="44"/>
      <c r="E125" s="44"/>
      <c r="F125" s="44"/>
      <c r="G125" s="44"/>
      <c r="H125" s="44"/>
    </row>
    <row r="126" spans="1:8" ht="31.5" x14ac:dyDescent="0.25">
      <c r="A126" s="54" t="s">
        <v>180</v>
      </c>
      <c r="B126" s="62" t="s">
        <v>110</v>
      </c>
      <c r="C126" s="19" t="s">
        <v>240</v>
      </c>
      <c r="D126" s="44"/>
      <c r="E126" s="44"/>
      <c r="F126" s="44"/>
      <c r="G126" s="44"/>
      <c r="H126" s="44"/>
    </row>
    <row r="127" spans="1:8" ht="47.25" x14ac:dyDescent="0.25">
      <c r="A127" s="54" t="s">
        <v>181</v>
      </c>
      <c r="B127" s="62" t="s">
        <v>111</v>
      </c>
      <c r="C127" s="19" t="s">
        <v>240</v>
      </c>
      <c r="D127" s="44"/>
      <c r="E127" s="44"/>
      <c r="F127" s="44"/>
      <c r="G127" s="44"/>
      <c r="H127" s="44"/>
    </row>
    <row r="128" spans="1:8" x14ac:dyDescent="0.25">
      <c r="A128" s="54" t="s">
        <v>182</v>
      </c>
      <c r="B128" s="62" t="s">
        <v>112</v>
      </c>
      <c r="C128" s="19" t="s">
        <v>240</v>
      </c>
      <c r="D128" s="44"/>
      <c r="E128" s="44"/>
      <c r="F128" s="44"/>
      <c r="G128" s="44"/>
      <c r="H128" s="44"/>
    </row>
    <row r="129" spans="1:8" ht="31.5" x14ac:dyDescent="0.25">
      <c r="A129" s="54" t="s">
        <v>183</v>
      </c>
      <c r="B129" s="62" t="s">
        <v>113</v>
      </c>
      <c r="C129" s="19" t="s">
        <v>240</v>
      </c>
      <c r="D129" s="44"/>
      <c r="E129" s="44"/>
      <c r="F129" s="44"/>
      <c r="G129" s="44"/>
      <c r="H129" s="44"/>
    </row>
    <row r="130" spans="1:8" ht="31.5" x14ac:dyDescent="0.25">
      <c r="A130" s="54" t="s">
        <v>184</v>
      </c>
      <c r="B130" s="62" t="s">
        <v>114</v>
      </c>
      <c r="C130" s="19" t="s">
        <v>240</v>
      </c>
      <c r="D130" s="44"/>
      <c r="E130" s="44"/>
      <c r="F130" s="44"/>
      <c r="G130" s="44"/>
      <c r="H130" s="44"/>
    </row>
    <row r="131" spans="1:8" x14ac:dyDescent="0.25">
      <c r="A131" s="54" t="s">
        <v>185</v>
      </c>
      <c r="B131" s="62" t="s">
        <v>115</v>
      </c>
      <c r="C131" s="19" t="s">
        <v>240</v>
      </c>
      <c r="D131" s="44">
        <f>D110-SUM(D113:D130)</f>
        <v>54.1</v>
      </c>
      <c r="E131" s="44">
        <f>E110-SUM(E113:E130)</f>
        <v>25.4</v>
      </c>
      <c r="F131" s="44">
        <f>F110-SUM(F113:F130)</f>
        <v>4.5</v>
      </c>
      <c r="G131" s="44">
        <f>G110-SUM(G113:G130)</f>
        <v>4.5</v>
      </c>
      <c r="H131" s="44">
        <f>H110-SUM(H113:H130)</f>
        <v>4.5999999999999996</v>
      </c>
    </row>
    <row r="132" spans="1:8" ht="31.5" x14ac:dyDescent="0.25">
      <c r="A132" s="50" t="s">
        <v>77</v>
      </c>
      <c r="B132" s="63" t="s">
        <v>159</v>
      </c>
      <c r="C132" s="19" t="s">
        <v>240</v>
      </c>
      <c r="D132" s="44">
        <f>D110</f>
        <v>54.1</v>
      </c>
      <c r="E132" s="44">
        <f>E110</f>
        <v>25.4</v>
      </c>
      <c r="F132" s="44">
        <f>F110</f>
        <v>4.5</v>
      </c>
      <c r="G132" s="44">
        <f>G110</f>
        <v>4.5</v>
      </c>
      <c r="H132" s="44">
        <f>H110</f>
        <v>4.5999999999999996</v>
      </c>
    </row>
    <row r="133" spans="1:8" x14ac:dyDescent="0.25">
      <c r="A133" s="50" t="s">
        <v>49</v>
      </c>
      <c r="B133" s="63" t="s">
        <v>89</v>
      </c>
      <c r="C133" s="19" t="s">
        <v>240</v>
      </c>
      <c r="D133" s="44"/>
      <c r="E133" s="44"/>
      <c r="F133" s="44"/>
      <c r="G133" s="44"/>
      <c r="H133" s="44"/>
    </row>
    <row r="134" spans="1:8" x14ac:dyDescent="0.25">
      <c r="A134" s="50" t="s">
        <v>50</v>
      </c>
      <c r="B134" s="63" t="s">
        <v>31</v>
      </c>
      <c r="C134" s="19" t="s">
        <v>240</v>
      </c>
      <c r="D134" s="44">
        <f>D132-D133</f>
        <v>54.1</v>
      </c>
      <c r="E134" s="44">
        <f>E132-E133</f>
        <v>25.4</v>
      </c>
      <c r="F134" s="44">
        <f>F132-F133</f>
        <v>4.5</v>
      </c>
      <c r="G134" s="44">
        <f>G132-G133</f>
        <v>4.5</v>
      </c>
      <c r="H134" s="44">
        <f>H132-H133</f>
        <v>4.5999999999999996</v>
      </c>
    </row>
    <row r="135" spans="1:8" x14ac:dyDescent="0.25">
      <c r="A135" s="18" t="s">
        <v>81</v>
      </c>
      <c r="B135" s="63" t="s">
        <v>226</v>
      </c>
      <c r="C135" s="19" t="s">
        <v>240</v>
      </c>
      <c r="D135" s="44">
        <v>52.9</v>
      </c>
      <c r="E135" s="44">
        <f>E134</f>
        <v>25.4</v>
      </c>
      <c r="F135" s="44">
        <v>4.5</v>
      </c>
      <c r="G135" s="44">
        <v>4.5</v>
      </c>
      <c r="H135" s="44">
        <v>4.5</v>
      </c>
    </row>
    <row r="136" spans="1:8" x14ac:dyDescent="0.25">
      <c r="A136" s="50" t="s">
        <v>244</v>
      </c>
      <c r="B136" s="63" t="s">
        <v>229</v>
      </c>
      <c r="C136" s="19" t="s">
        <v>240</v>
      </c>
      <c r="D136" s="44">
        <v>4.5999999999999996</v>
      </c>
      <c r="E136" s="44"/>
      <c r="F136" s="44"/>
      <c r="G136" s="44"/>
      <c r="H136" s="44"/>
    </row>
    <row r="137" spans="1:8" x14ac:dyDescent="0.25">
      <c r="A137" s="50" t="s">
        <v>245</v>
      </c>
      <c r="B137" s="63" t="s">
        <v>228</v>
      </c>
      <c r="C137" s="19" t="s">
        <v>240</v>
      </c>
      <c r="D137" s="44">
        <v>43.9</v>
      </c>
      <c r="E137" s="44">
        <f>E135-E138</f>
        <v>16.799999999999997</v>
      </c>
      <c r="F137" s="44"/>
      <c r="G137" s="44"/>
      <c r="H137" s="44"/>
    </row>
    <row r="138" spans="1:8" x14ac:dyDescent="0.25">
      <c r="A138" s="50" t="s">
        <v>246</v>
      </c>
      <c r="B138" s="63" t="s">
        <v>227</v>
      </c>
      <c r="C138" s="19" t="s">
        <v>240</v>
      </c>
      <c r="D138" s="44">
        <v>4.4000000000000004</v>
      </c>
      <c r="E138" s="44">
        <v>8.6</v>
      </c>
      <c r="F138" s="44"/>
      <c r="G138" s="44"/>
      <c r="H138" s="44"/>
    </row>
    <row r="139" spans="1:8" x14ac:dyDescent="0.25">
      <c r="A139" s="50" t="s">
        <v>243</v>
      </c>
      <c r="B139" s="63" t="s">
        <v>230</v>
      </c>
      <c r="C139" s="19" t="s">
        <v>240</v>
      </c>
      <c r="D139" s="44">
        <f>D134-D135</f>
        <v>1.2000000000000028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9.9999999999999645E-2</v>
      </c>
    </row>
    <row r="140" spans="1:8" ht="31.5" x14ac:dyDescent="0.25">
      <c r="A140" s="21" t="s">
        <v>35</v>
      </c>
      <c r="B140" s="64" t="s">
        <v>249</v>
      </c>
      <c r="C140" s="20"/>
      <c r="D140" s="20"/>
      <c r="E140" s="20"/>
      <c r="F140" s="20"/>
      <c r="G140" s="20"/>
      <c r="H140" s="20"/>
    </row>
    <row r="141" spans="1:8" ht="31.5" x14ac:dyDescent="0.25">
      <c r="A141" s="53">
        <v>1</v>
      </c>
      <c r="B141" s="63" t="s">
        <v>252</v>
      </c>
      <c r="C141" s="19" t="s">
        <v>240</v>
      </c>
      <c r="D141" s="44">
        <v>86.7</v>
      </c>
      <c r="E141" s="44">
        <f>E142+E145</f>
        <v>66.699999999999989</v>
      </c>
      <c r="F141" s="44">
        <v>53.5</v>
      </c>
      <c r="G141" s="44">
        <v>50.2</v>
      </c>
      <c r="H141" s="44">
        <v>50.9</v>
      </c>
    </row>
    <row r="142" spans="1:8" x14ac:dyDescent="0.25">
      <c r="A142" s="18" t="s">
        <v>44</v>
      </c>
      <c r="B142" s="63" t="s">
        <v>37</v>
      </c>
      <c r="C142" s="19" t="s">
        <v>240</v>
      </c>
      <c r="D142" s="44">
        <f>D143+6</f>
        <v>28</v>
      </c>
      <c r="E142" s="44">
        <v>24.4</v>
      </c>
      <c r="F142" s="44">
        <v>22.6</v>
      </c>
      <c r="G142" s="44">
        <v>23.1</v>
      </c>
      <c r="H142" s="44">
        <v>23.2</v>
      </c>
    </row>
    <row r="143" spans="1:8" x14ac:dyDescent="0.25">
      <c r="A143" s="18" t="s">
        <v>91</v>
      </c>
      <c r="B143" s="63" t="s">
        <v>189</v>
      </c>
      <c r="C143" s="19" t="s">
        <v>240</v>
      </c>
      <c r="D143" s="44">
        <v>22</v>
      </c>
      <c r="E143" s="44">
        <f>E142-E144</f>
        <v>22.099999999999998</v>
      </c>
      <c r="F143" s="44">
        <v>20.3</v>
      </c>
      <c r="G143" s="44">
        <v>20.8</v>
      </c>
      <c r="H143" s="44">
        <v>20.9</v>
      </c>
    </row>
    <row r="144" spans="1:8" x14ac:dyDescent="0.25">
      <c r="A144" s="18" t="s">
        <v>67</v>
      </c>
      <c r="B144" s="63" t="s">
        <v>190</v>
      </c>
      <c r="C144" s="19" t="s">
        <v>240</v>
      </c>
      <c r="D144" s="44">
        <v>6</v>
      </c>
      <c r="E144" s="44">
        <f>2.3</f>
        <v>2.2999999999999998</v>
      </c>
      <c r="F144" s="44">
        <v>2.2999999999999998</v>
      </c>
      <c r="G144" s="44">
        <v>2.2999999999999998</v>
      </c>
      <c r="H144" s="44">
        <v>2.2999999999999998</v>
      </c>
    </row>
    <row r="145" spans="1:16384" x14ac:dyDescent="0.25">
      <c r="A145" s="18" t="s">
        <v>45</v>
      </c>
      <c r="B145" s="63" t="s">
        <v>116</v>
      </c>
      <c r="C145" s="19" t="s">
        <v>240</v>
      </c>
      <c r="D145" s="44">
        <v>58.7</v>
      </c>
      <c r="E145" s="44">
        <f>26.5+15.8</f>
        <v>42.3</v>
      </c>
      <c r="F145" s="44">
        <v>30.9</v>
      </c>
      <c r="G145" s="44">
        <v>27.1</v>
      </c>
      <c r="H145" s="44">
        <v>27.7</v>
      </c>
    </row>
    <row r="146" spans="1:16384" ht="31.5" x14ac:dyDescent="0.25">
      <c r="A146" s="50">
        <v>2</v>
      </c>
      <c r="B146" s="63" t="s">
        <v>250</v>
      </c>
      <c r="C146" s="19" t="s">
        <v>240</v>
      </c>
      <c r="D146" s="44">
        <v>86.6</v>
      </c>
      <c r="E146" s="44">
        <v>66.900000000000006</v>
      </c>
      <c r="F146" s="44">
        <v>53.8</v>
      </c>
      <c r="G146" s="44">
        <v>50.2</v>
      </c>
      <c r="H146" s="44">
        <v>50.9</v>
      </c>
    </row>
    <row r="147" spans="1:16384" x14ac:dyDescent="0.25">
      <c r="A147" s="50" t="s">
        <v>63</v>
      </c>
      <c r="B147" s="66" t="s">
        <v>256</v>
      </c>
      <c r="C147" s="19" t="s">
        <v>240</v>
      </c>
      <c r="D147" s="44">
        <v>70.3</v>
      </c>
      <c r="E147" s="44">
        <v>46.8</v>
      </c>
      <c r="F147" s="44">
        <v>34.6</v>
      </c>
      <c r="G147" s="44">
        <v>31.4</v>
      </c>
      <c r="H147" s="44">
        <v>30.9</v>
      </c>
    </row>
    <row r="148" spans="1:16384" ht="31.5" x14ac:dyDescent="0.25">
      <c r="A148" s="50">
        <v>3</v>
      </c>
      <c r="B148" s="63" t="s">
        <v>251</v>
      </c>
      <c r="C148" s="19" t="s">
        <v>240</v>
      </c>
      <c r="D148" s="44">
        <f>D141-D146</f>
        <v>0.10000000000000853</v>
      </c>
      <c r="E148" s="44">
        <f>E141-E146</f>
        <v>-0.20000000000001705</v>
      </c>
      <c r="F148" s="44">
        <f>F141-F146</f>
        <v>-0.29999999999999716</v>
      </c>
      <c r="G148" s="44">
        <f>G141-G146</f>
        <v>0</v>
      </c>
      <c r="H148" s="44">
        <f>H141-H146</f>
        <v>0</v>
      </c>
    </row>
    <row r="149" spans="1:16384" x14ac:dyDescent="0.25">
      <c r="A149" s="50" t="s">
        <v>78</v>
      </c>
      <c r="B149" s="63" t="s">
        <v>88</v>
      </c>
      <c r="C149" s="19" t="s">
        <v>240</v>
      </c>
      <c r="D149" s="44"/>
      <c r="E149" s="44"/>
      <c r="F149" s="44"/>
      <c r="G149" s="44"/>
      <c r="H149" s="44"/>
    </row>
    <row r="150" spans="1:16384" x14ac:dyDescent="0.25">
      <c r="A150" s="11" t="s">
        <v>242</v>
      </c>
      <c r="B150" s="64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50">
        <v>1</v>
      </c>
      <c r="B151" s="63" t="s">
        <v>39</v>
      </c>
      <c r="C151" s="19" t="s">
        <v>9</v>
      </c>
      <c r="D151" s="44">
        <v>1220</v>
      </c>
      <c r="E151" s="44">
        <v>1220</v>
      </c>
      <c r="F151" s="44">
        <v>1220</v>
      </c>
      <c r="G151" s="44">
        <v>1220</v>
      </c>
      <c r="H151" s="44">
        <v>1220</v>
      </c>
    </row>
    <row r="152" spans="1:16384" ht="47.25" x14ac:dyDescent="0.25">
      <c r="A152" s="50" t="s">
        <v>76</v>
      </c>
      <c r="B152" s="63" t="s">
        <v>41</v>
      </c>
      <c r="C152" s="19" t="s">
        <v>9</v>
      </c>
      <c r="D152" s="44">
        <v>6</v>
      </c>
      <c r="E152" s="44">
        <v>8</v>
      </c>
      <c r="F152" s="44">
        <v>12</v>
      </c>
      <c r="G152" s="44">
        <v>15</v>
      </c>
      <c r="H152" s="44">
        <v>18</v>
      </c>
    </row>
    <row r="153" spans="1:16384" ht="31.5" x14ac:dyDescent="0.25">
      <c r="A153" s="50" t="s">
        <v>77</v>
      </c>
      <c r="B153" s="63" t="s">
        <v>40</v>
      </c>
      <c r="C153" s="19" t="s">
        <v>7</v>
      </c>
      <c r="D153" s="44">
        <v>0.6</v>
      </c>
      <c r="E153" s="44">
        <v>0.9</v>
      </c>
      <c r="F153" s="44">
        <v>1.2</v>
      </c>
      <c r="G153" s="44">
        <v>1.5</v>
      </c>
      <c r="H153" s="44">
        <v>1.8</v>
      </c>
    </row>
    <row r="154" spans="1:16384" ht="47.25" x14ac:dyDescent="0.25">
      <c r="A154" s="50" t="s">
        <v>78</v>
      </c>
      <c r="B154" s="63" t="s">
        <v>42</v>
      </c>
      <c r="C154" s="19" t="s">
        <v>43</v>
      </c>
      <c r="D154" s="44">
        <v>3</v>
      </c>
      <c r="E154" s="44">
        <v>3</v>
      </c>
      <c r="F154" s="44">
        <v>3</v>
      </c>
      <c r="G154" s="44">
        <v>3</v>
      </c>
      <c r="H154" s="44">
        <v>3</v>
      </c>
    </row>
    <row r="155" spans="1:16384" s="13" customFormat="1" ht="31.5" x14ac:dyDescent="0.25">
      <c r="A155" s="53" t="s">
        <v>79</v>
      </c>
      <c r="B155" s="63" t="s">
        <v>117</v>
      </c>
      <c r="C155" s="19" t="s">
        <v>9</v>
      </c>
      <c r="D155" s="44">
        <v>30</v>
      </c>
      <c r="E155" s="44">
        <v>30</v>
      </c>
      <c r="F155" s="44">
        <v>30</v>
      </c>
      <c r="G155" s="44">
        <v>30</v>
      </c>
      <c r="H155" s="44">
        <v>30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76" t="s">
        <v>84</v>
      </c>
      <c r="B156" s="73" t="s">
        <v>187</v>
      </c>
      <c r="C156" s="19" t="s">
        <v>162</v>
      </c>
      <c r="D156" s="44">
        <v>38295.699999999997</v>
      </c>
      <c r="E156" s="44">
        <v>39025.5</v>
      </c>
      <c r="F156" s="44">
        <v>40586.5</v>
      </c>
      <c r="G156" s="44">
        <v>42210</v>
      </c>
      <c r="H156" s="44">
        <v>43898.400000000001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76"/>
      <c r="B157" s="73"/>
      <c r="C157" s="19" t="s">
        <v>19</v>
      </c>
      <c r="D157" s="44">
        <v>104</v>
      </c>
      <c r="E157" s="44">
        <v>104</v>
      </c>
      <c r="F157" s="44">
        <v>104</v>
      </c>
      <c r="G157" s="44">
        <v>104</v>
      </c>
      <c r="H157" s="44">
        <v>104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54" t="s">
        <v>85</v>
      </c>
      <c r="B158" s="62" t="s">
        <v>188</v>
      </c>
      <c r="C158" s="47" t="s">
        <v>240</v>
      </c>
      <c r="D158" s="44">
        <v>13.5</v>
      </c>
      <c r="E158" s="44">
        <f>E156*E155*12/1000000</f>
        <v>14.04918</v>
      </c>
      <c r="F158" s="44">
        <f>F156*F155*12/1000000</f>
        <v>14.611140000000001</v>
      </c>
      <c r="G158" s="44">
        <f>G156*G155*12/1000000</f>
        <v>15.195600000000001</v>
      </c>
      <c r="H158" s="44">
        <f>H156*H155*12/1000000</f>
        <v>15.803424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33:B34"/>
    <mergeCell ref="B35:B36"/>
    <mergeCell ref="B37:B38"/>
    <mergeCell ref="B39:B40"/>
    <mergeCell ref="B41:B4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22:B23"/>
    <mergeCell ref="B24:B25"/>
    <mergeCell ref="B26:B27"/>
    <mergeCell ref="B29:B30"/>
    <mergeCell ref="B31:B32"/>
    <mergeCell ref="A63:A64"/>
    <mergeCell ref="A65:A66"/>
    <mergeCell ref="A47:A48"/>
    <mergeCell ref="A49:A50"/>
    <mergeCell ref="A51:A52"/>
    <mergeCell ref="A53:A54"/>
    <mergeCell ref="A55:A56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1:H1"/>
    <mergeCell ref="A2:H2"/>
    <mergeCell ref="A4:A5"/>
    <mergeCell ref="B4:B5"/>
    <mergeCell ref="C4:C5"/>
    <mergeCell ref="F4:H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2021-11-11T11:58:57Z</dcterms:modified>
  <cp:contentStatus>проект</cp:contentStatus>
</cp:coreProperties>
</file>